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40" windowWidth="21840" windowHeight="11310" tabRatio="1000"/>
  </bookViews>
  <sheets>
    <sheet name="001.Orçamento Global" sheetId="2" r:id="rId1"/>
    <sheet name="002.Orçamento Sintético" sheetId="1" r:id="rId2"/>
    <sheet name="003. Composições Unit." sheetId="3" r:id="rId3"/>
    <sheet name="004. Cronograma Físico-Financ." sheetId="10" r:id="rId4"/>
    <sheet name="006. BDI" sheetId="5" r:id="rId5"/>
    <sheet name="005. Leis Sociais" sheetId="4" r:id="rId6"/>
    <sheet name="007. Cotação de Preços" sheetId="12" r:id="rId7"/>
  </sheets>
  <definedNames>
    <definedName name="_xlnm.Print_Area" localSheetId="0">'001.Orçamento Global'!$B$1:$E$20</definedName>
    <definedName name="_xlnm.Print_Area" localSheetId="1">'002.Orçamento Sintético'!$C$1:$J$36</definedName>
    <definedName name="_xlnm.Print_Area" localSheetId="2">'003. Composições Unit.'!$B$1:$I$610</definedName>
    <definedName name="_xlnm.Print_Area" localSheetId="3">'004. Cronograma Físico-Financ.'!$B$1:$L$54</definedName>
    <definedName name="_xlnm.Print_Area" localSheetId="5">'005. Leis Sociais'!$B$1:$E$52</definedName>
    <definedName name="_xlnm.Print_Area" localSheetId="4">'006. BDI'!$D$1:$J$29</definedName>
    <definedName name="_xlnm.Print_Area" localSheetId="6">'007. Cotação de Preços'!$D$1:$N$15</definedName>
    <definedName name="_xlnm.Print_Titles" localSheetId="0">'001.Orçamento Global'!$1:$8</definedName>
    <definedName name="_xlnm.Print_Titles" localSheetId="1">'002.Orçamento Sintético'!$1:$8</definedName>
    <definedName name="_xlnm.Print_Titles" localSheetId="2">'003. Composições Unit.'!$1:$8</definedName>
    <definedName name="_xlnm.Print_Titles" localSheetId="3">'004. Cronograma Físico-Financ.'!$1:$10</definedName>
  </definedNames>
  <calcPr calcId="144525"/>
</workbook>
</file>

<file path=xl/calcChain.xml><?xml version="1.0" encoding="utf-8"?>
<calcChain xmlns="http://schemas.openxmlformats.org/spreadsheetml/2006/main">
  <c r="L8" i="12" l="1"/>
  <c r="G503" i="3" l="1"/>
  <c r="G477" i="3"/>
  <c r="H477" i="3" s="1"/>
  <c r="G461" i="3"/>
  <c r="H461" i="3" s="1"/>
  <c r="G435" i="3"/>
  <c r="H435" i="3" s="1"/>
  <c r="G419" i="3"/>
  <c r="G393" i="3"/>
  <c r="G377" i="3"/>
  <c r="G351" i="3"/>
  <c r="H351" i="3" s="1"/>
  <c r="H512" i="3"/>
  <c r="H470" i="3"/>
  <c r="H428" i="3"/>
  <c r="H386" i="3"/>
  <c r="H484" i="3"/>
  <c r="H485" i="3"/>
  <c r="H434" i="3"/>
  <c r="H396" i="3"/>
  <c r="H397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5" i="3"/>
  <c r="H394" i="3"/>
  <c r="H393" i="3"/>
  <c r="H392" i="3"/>
  <c r="H391" i="3"/>
  <c r="H390" i="3"/>
  <c r="H421" i="3" s="1"/>
  <c r="H389" i="3"/>
  <c r="H420" i="3" s="1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3" i="3"/>
  <c r="H432" i="3"/>
  <c r="H431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3" i="3"/>
  <c r="H482" i="3"/>
  <c r="H481" i="3"/>
  <c r="H480" i="3"/>
  <c r="H479" i="3"/>
  <c r="H478" i="3"/>
  <c r="H476" i="3"/>
  <c r="H475" i="3"/>
  <c r="H474" i="3"/>
  <c r="H505" i="3" s="1"/>
  <c r="H473" i="3"/>
  <c r="H462" i="3" l="1"/>
  <c r="H465" i="3" s="1"/>
  <c r="H463" i="3"/>
  <c r="H378" i="3"/>
  <c r="H381" i="3" s="1"/>
  <c r="H504" i="3"/>
  <c r="H507" i="3" s="1"/>
  <c r="H379" i="3"/>
  <c r="H423" i="3"/>
  <c r="H422" i="3"/>
  <c r="L30" i="10"/>
  <c r="L24" i="10"/>
  <c r="K20" i="10"/>
  <c r="L18" i="10"/>
  <c r="K18" i="10"/>
  <c r="L15" i="10"/>
  <c r="H464" i="3" l="1"/>
  <c r="H466" i="3" s="1"/>
  <c r="H468" i="3" s="1"/>
  <c r="H469" i="3" s="1"/>
  <c r="H506" i="3"/>
  <c r="H508" i="3" s="1"/>
  <c r="H510" i="3" s="1"/>
  <c r="H511" i="3" s="1"/>
  <c r="H380" i="3"/>
  <c r="H382" i="3" s="1"/>
  <c r="H384" i="3" s="1"/>
  <c r="H385" i="3" s="1"/>
  <c r="H424" i="3"/>
  <c r="H426" i="3" s="1"/>
  <c r="H427" i="3" s="1"/>
  <c r="G312" i="3"/>
  <c r="G152" i="3"/>
  <c r="G112" i="3"/>
  <c r="H513" i="3" l="1"/>
  <c r="I26" i="1"/>
  <c r="J26" i="1" s="1"/>
  <c r="H471" i="3"/>
  <c r="I25" i="1"/>
  <c r="J25" i="1" s="1"/>
  <c r="H429" i="3"/>
  <c r="I24" i="1"/>
  <c r="J24" i="1" s="1"/>
  <c r="H387" i="3"/>
  <c r="I23" i="1"/>
  <c r="J23" i="1" s="1"/>
  <c r="H609" i="3"/>
  <c r="H572" i="3"/>
  <c r="H553" i="3"/>
  <c r="H347" i="3"/>
  <c r="H307" i="3"/>
  <c r="H267" i="3"/>
  <c r="H226" i="3"/>
  <c r="H187" i="3"/>
  <c r="H147" i="3"/>
  <c r="H108" i="3"/>
  <c r="H67" i="3"/>
  <c r="G26" i="10" l="1"/>
  <c r="G575" i="3" l="1"/>
  <c r="G559" i="3"/>
  <c r="G544" i="3" l="1"/>
  <c r="G516" i="3"/>
  <c r="G338" i="3"/>
  <c r="G298" i="3"/>
  <c r="G272" i="3"/>
  <c r="G232" i="3"/>
  <c r="G258" i="3"/>
  <c r="G190" i="3"/>
  <c r="G178" i="3"/>
  <c r="G138" i="3"/>
  <c r="G96" i="3"/>
  <c r="G70" i="3"/>
  <c r="G33" i="3" l="1"/>
  <c r="H600" i="3" l="1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601" i="3" s="1"/>
  <c r="H604" i="3" s="1"/>
  <c r="H563" i="3"/>
  <c r="H562" i="3"/>
  <c r="H561" i="3"/>
  <c r="H560" i="3"/>
  <c r="H559" i="3"/>
  <c r="H564" i="3" s="1"/>
  <c r="H558" i="3"/>
  <c r="H557" i="3"/>
  <c r="H556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45" i="3" s="1"/>
  <c r="H602" i="3" l="1"/>
  <c r="H603" i="3" s="1"/>
  <c r="H546" i="3"/>
  <c r="H547" i="3" s="1"/>
  <c r="H565" i="3"/>
  <c r="H566" i="3" s="1"/>
  <c r="H567" i="3"/>
  <c r="H548" i="3"/>
  <c r="H549" i="3" l="1"/>
  <c r="H551" i="3" s="1"/>
  <c r="H552" i="3" s="1"/>
  <c r="H605" i="3"/>
  <c r="H607" i="3" s="1"/>
  <c r="H608" i="3" s="1"/>
  <c r="H568" i="3"/>
  <c r="H570" i="3" s="1"/>
  <c r="H571" i="3" s="1"/>
  <c r="H610" i="3" l="1"/>
  <c r="I30" i="1"/>
  <c r="H573" i="3"/>
  <c r="I29" i="1"/>
  <c r="J29" i="1" s="1"/>
  <c r="H554" i="3"/>
  <c r="I28" i="1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39" i="3" s="1"/>
  <c r="H311" i="3"/>
  <c r="H310" i="3"/>
  <c r="H298" i="3"/>
  <c r="H299" i="3" s="1"/>
  <c r="H302" i="3" s="1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59" i="3" s="1"/>
  <c r="H231" i="3"/>
  <c r="H230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218" i="3" s="1"/>
  <c r="H221" i="3" s="1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80" i="3" s="1"/>
  <c r="H150" i="3"/>
  <c r="H179" i="3"/>
  <c r="H182" i="3" s="1"/>
  <c r="G11" i="3"/>
  <c r="H29" i="3"/>
  <c r="D13" i="2"/>
  <c r="E26" i="10" s="1"/>
  <c r="H219" i="3" l="1"/>
  <c r="H260" i="3"/>
  <c r="H261" i="3" s="1"/>
  <c r="K26" i="10"/>
  <c r="I26" i="10"/>
  <c r="H340" i="3"/>
  <c r="H341" i="3" s="1"/>
  <c r="H342" i="3"/>
  <c r="H300" i="3"/>
  <c r="H301" i="3" s="1"/>
  <c r="H262" i="3"/>
  <c r="H220" i="3"/>
  <c r="H181" i="3"/>
  <c r="J28" i="1"/>
  <c r="J22" i="1"/>
  <c r="H343" i="3" l="1"/>
  <c r="H345" i="3" s="1"/>
  <c r="H346" i="3" s="1"/>
  <c r="H303" i="3"/>
  <c r="H305" i="3" s="1"/>
  <c r="H306" i="3" s="1"/>
  <c r="H263" i="3"/>
  <c r="H265" i="3" s="1"/>
  <c r="H266" i="3" s="1"/>
  <c r="H222" i="3"/>
  <c r="H224" i="3" s="1"/>
  <c r="H225" i="3" s="1"/>
  <c r="H183" i="3"/>
  <c r="H185" i="3" s="1"/>
  <c r="H186" i="3" s="1"/>
  <c r="J30" i="10"/>
  <c r="J24" i="10"/>
  <c r="J21" i="10"/>
  <c r="H21" i="10"/>
  <c r="J18" i="10"/>
  <c r="I18" i="10"/>
  <c r="H18" i="10"/>
  <c r="H15" i="10"/>
  <c r="J15" i="10"/>
  <c r="H348" i="3" l="1"/>
  <c r="I21" i="1"/>
  <c r="J21" i="1" s="1"/>
  <c r="H308" i="3"/>
  <c r="I20" i="1"/>
  <c r="H227" i="3"/>
  <c r="I17" i="1"/>
  <c r="H188" i="3"/>
  <c r="I16" i="1"/>
  <c r="H268" i="3"/>
  <c r="I19" i="1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12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70" i="3"/>
  <c r="H51" i="3"/>
  <c r="H52" i="3"/>
  <c r="H53" i="3"/>
  <c r="H54" i="3"/>
  <c r="H55" i="3"/>
  <c r="H56" i="3"/>
  <c r="H57" i="3"/>
  <c r="H58" i="3"/>
  <c r="H12" i="3"/>
  <c r="H13" i="3"/>
  <c r="H14" i="3"/>
  <c r="H15" i="3"/>
  <c r="H16" i="3"/>
  <c r="H17" i="3"/>
  <c r="H18" i="3"/>
  <c r="H19" i="3"/>
  <c r="H20" i="3"/>
  <c r="H11" i="3"/>
  <c r="H140" i="3" l="1"/>
  <c r="H139" i="3"/>
  <c r="H142" i="3" s="1"/>
  <c r="H101" i="3"/>
  <c r="H100" i="3"/>
  <c r="H103" i="3" s="1"/>
  <c r="H102" i="3" l="1"/>
  <c r="H141" i="3"/>
  <c r="H104" i="3" l="1"/>
  <c r="H106" i="3" s="1"/>
  <c r="H107" i="3" s="1"/>
  <c r="H143" i="3"/>
  <c r="H145" i="3" s="1"/>
  <c r="H146" i="3" s="1"/>
  <c r="H109" i="3" l="1"/>
  <c r="I13" i="1"/>
  <c r="H148" i="3"/>
  <c r="I15" i="1"/>
  <c r="H22" i="3"/>
  <c r="H21" i="3"/>
  <c r="H24" i="3" s="1"/>
  <c r="H23" i="3" l="1"/>
  <c r="H25" i="3" s="1"/>
  <c r="H27" i="3" l="1"/>
  <c r="H28" i="3" s="1"/>
  <c r="J20" i="1"/>
  <c r="J19" i="1"/>
  <c r="J17" i="1"/>
  <c r="H30" i="3" l="1"/>
  <c r="I10" i="1"/>
  <c r="J18" i="1"/>
  <c r="D12" i="2"/>
  <c r="E23" i="10" s="1"/>
  <c r="J16" i="1"/>
  <c r="I23" i="10" l="1"/>
  <c r="I24" i="10" s="1"/>
  <c r="K23" i="10"/>
  <c r="K24" i="10" s="1"/>
  <c r="J30" i="1"/>
  <c r="J27" i="1" s="1"/>
  <c r="J15" i="1"/>
  <c r="J14" i="1" s="1"/>
  <c r="J13" i="1"/>
  <c r="J10" i="1"/>
  <c r="D11" i="2" l="1"/>
  <c r="E20" i="10" s="1"/>
  <c r="D14" i="2"/>
  <c r="E29" i="10" s="1"/>
  <c r="D9" i="2"/>
  <c r="E14" i="10" s="1"/>
  <c r="K14" i="10" s="1"/>
  <c r="J9" i="1"/>
  <c r="K15" i="10" l="1"/>
  <c r="I30" i="10"/>
  <c r="K29" i="10"/>
  <c r="K30" i="10" s="1"/>
  <c r="I20" i="10"/>
  <c r="I21" i="10" s="1"/>
  <c r="G20" i="10"/>
  <c r="G21" i="10" s="1"/>
  <c r="G14" i="10"/>
  <c r="I14" i="10"/>
  <c r="K31" i="10" l="1"/>
  <c r="I31" i="10"/>
  <c r="I15" i="10"/>
  <c r="G15" i="10"/>
  <c r="J12" i="5" l="1"/>
  <c r="J17" i="5" s="1"/>
  <c r="H50" i="3"/>
  <c r="H49" i="3"/>
  <c r="H48" i="3"/>
  <c r="H47" i="3"/>
  <c r="H46" i="3"/>
  <c r="H38" i="3"/>
  <c r="H45" i="3"/>
  <c r="H37" i="3"/>
  <c r="H44" i="3"/>
  <c r="H36" i="3"/>
  <c r="H35" i="3"/>
  <c r="H43" i="3"/>
  <c r="H42" i="3"/>
  <c r="H41" i="3"/>
  <c r="H40" i="3"/>
  <c r="H39" i="3"/>
  <c r="H34" i="3"/>
  <c r="H60" i="3"/>
  <c r="H33" i="3"/>
  <c r="H59" i="3"/>
  <c r="H62" i="3" s="1"/>
  <c r="H61" i="3" l="1"/>
  <c r="H63" i="3" l="1"/>
  <c r="H65" i="3" s="1"/>
  <c r="H66" i="3" s="1"/>
  <c r="H68" i="3" l="1"/>
  <c r="I12" i="1"/>
  <c r="J12" i="1" s="1"/>
  <c r="D10" i="2" l="1"/>
  <c r="J11" i="1"/>
  <c r="J31" i="1" s="1"/>
  <c r="E17" i="10" l="1"/>
  <c r="D15" i="2"/>
  <c r="E10" i="2" s="1"/>
  <c r="E14" i="2" l="1"/>
  <c r="E11" i="2"/>
  <c r="E9" i="2"/>
  <c r="E12" i="2"/>
  <c r="E13" i="2"/>
  <c r="G17" i="10"/>
  <c r="G31" i="10" s="1"/>
  <c r="E31" i="10"/>
  <c r="L31" i="10" s="1"/>
  <c r="O29" i="10" s="1"/>
  <c r="F26" i="10" l="1"/>
  <c r="E32" i="10"/>
  <c r="F20" i="10"/>
  <c r="F23" i="10"/>
  <c r="J31" i="10"/>
  <c r="N29" i="10" s="1"/>
  <c r="F29" i="10"/>
  <c r="F14" i="10"/>
  <c r="E15" i="2"/>
  <c r="F17" i="10"/>
  <c r="G18" i="10"/>
  <c r="G32" i="10" l="1"/>
  <c r="H31" i="10"/>
  <c r="M29" i="10" s="1"/>
  <c r="I32" i="10" l="1"/>
  <c r="H32" i="10"/>
  <c r="M30" i="10" s="1"/>
  <c r="J32" i="10" l="1"/>
  <c r="N30" i="10" s="1"/>
  <c r="K32" i="10"/>
  <c r="L32" i="10" s="1"/>
  <c r="O30" i="10" s="1"/>
</calcChain>
</file>

<file path=xl/sharedStrings.xml><?xml version="1.0" encoding="utf-8"?>
<sst xmlns="http://schemas.openxmlformats.org/spreadsheetml/2006/main" count="1841" uniqueCount="294">
  <si>
    <t>Data-Base:</t>
  </si>
  <si>
    <t>SINAPI:</t>
  </si>
  <si>
    <t>Leis Sociais - Horista:</t>
  </si>
  <si>
    <t>Leis Sociais - Mensalista:</t>
  </si>
  <si>
    <t>002. Planilha Orçamentária - SINTÉTICA</t>
  </si>
  <si>
    <t>001. Planilha Orçamentária - GLOBAL</t>
  </si>
  <si>
    <t>B.D.I.:</t>
  </si>
  <si>
    <t>003. Planilha Orçamentária - COMPOSIÇÕES UNITÁRIAS</t>
  </si>
  <si>
    <r>
      <t xml:space="preserve">SINAPI - Composição de Encargos Sociais - </t>
    </r>
    <r>
      <rPr>
        <b/>
        <u/>
        <sz val="10"/>
        <rFont val="Arial Narrow"/>
        <family val="2"/>
      </rPr>
      <t>AMAZONAS</t>
    </r>
  </si>
  <si>
    <r>
      <rPr>
        <sz val="10"/>
        <color rgb="FFFFFFFF"/>
        <rFont val="Arial Narrow"/>
        <family val="2"/>
      </rPr>
      <t>ENCARGOS SOCIAIS SOBRE A  MÃO  DE OBRA</t>
    </r>
  </si>
  <si>
    <t>CÓDIGO</t>
  </si>
  <si>
    <t>DESCRIÇÃO</t>
  </si>
  <si>
    <r>
      <rPr>
        <b/>
        <sz val="10"/>
        <color rgb="FFFFFFFF"/>
        <rFont val="Arial Narrow"/>
        <family val="2"/>
      </rPr>
      <t>COM DESONERAÇÃO</t>
    </r>
  </si>
  <si>
    <r>
      <rPr>
        <sz val="10"/>
        <rFont val="Arial Narrow"/>
        <family val="2"/>
      </rPr>
      <t>HORISTA
%</t>
    </r>
  </si>
  <si>
    <r>
      <rPr>
        <sz val="10"/>
        <rFont val="Arial Narrow"/>
        <family val="2"/>
      </rPr>
      <t>MENSALISTA
%</t>
    </r>
  </si>
  <si>
    <r>
      <rPr>
        <sz val="10"/>
        <color rgb="FFFFFFFF"/>
        <rFont val="Arial Narrow"/>
        <family val="2"/>
      </rPr>
      <t>GRUPO A</t>
    </r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</si>
  <si>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</si>
  <si>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</si>
  <si>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</si>
  <si>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</si>
  <si>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</si>
  <si>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</si>
  <si>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</si>
  <si>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</si>
  <si>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</si>
  <si>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</si>
  <si>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</si>
  <si>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</si>
  <si>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</si>
  <si>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</si>
  <si>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</si>
  <si>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</si>
  <si>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</si>
  <si>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</si>
  <si>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</si>
  <si>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r>
      <rPr>
        <b/>
        <sz val="10"/>
        <color rgb="FFFFFFFF"/>
        <rFont val="Arial Narrow"/>
        <family val="2"/>
      </rPr>
      <t>GRUPO B</t>
    </r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</si>
  <si>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</si>
  <si>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</si>
  <si>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</si>
  <si>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</si>
  <si>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</si>
  <si>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</si>
  <si>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</si>
  <si>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</si>
  <si>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</si>
  <si>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</si>
  <si>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</si>
  <si>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</si>
  <si>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</si>
  <si>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</si>
  <si>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</si>
  <si>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</si>
  <si>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</si>
  <si>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</si>
  <si>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</si>
  <si>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</si>
  <si>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</si>
  <si>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r>
      <rPr>
        <b/>
        <sz val="10"/>
        <color rgb="FFFFFFFF"/>
        <rFont val="Arial Narrow"/>
        <family val="2"/>
      </rPr>
      <t>GRUPO C</t>
    </r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</si>
  <si>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</si>
  <si>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</si>
  <si>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</si>
  <si>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</si>
  <si>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</si>
  <si>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</si>
  <si>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</si>
  <si>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</si>
  <si>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</si>
  <si>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</si>
  <si>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</si>
  <si>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r>
      <rPr>
        <b/>
        <sz val="10"/>
        <color rgb="FFFFFFFF"/>
        <rFont val="Arial Narrow"/>
        <family val="2"/>
      </rPr>
      <t>GRUPO D</t>
    </r>
  </si>
  <si>
    <t>D1</t>
  </si>
  <si>
    <t>Reincidência de Grupo A sobre Grupo B</t>
  </si>
  <si>
    <t>D2</t>
  </si>
  <si>
    <t>Reincidência de Grupo A sobre Aviso Prévio Trabalhado e Reincidência do FGTSsobre Aviso Prévio Indenizado</t>
  </si>
  <si>
    <t>D</t>
  </si>
  <si>
    <t>TOTAL (A+B+C+D)</t>
  </si>
  <si>
    <t>Fonte: Informação Dias de Chuva – INMET</t>
  </si>
  <si>
    <t>ITEM</t>
  </si>
  <si>
    <t>SIGLAS</t>
  </si>
  <si>
    <t>VALOR (%)</t>
  </si>
  <si>
    <t>AC</t>
  </si>
  <si>
    <t>Taxa de Despesas Financeiras</t>
  </si>
  <si>
    <t>DF</t>
  </si>
  <si>
    <t>Taxa de Risco</t>
  </si>
  <si>
    <t>R</t>
  </si>
  <si>
    <t>Taxa de Seguro e Garantia do Empreendimento</t>
  </si>
  <si>
    <t>S + G</t>
  </si>
  <si>
    <t>Taxas e Tributos Totais</t>
  </si>
  <si>
    <t>4.1</t>
  </si>
  <si>
    <t>COFINS</t>
  </si>
  <si>
    <t>I</t>
  </si>
  <si>
    <t>4.2</t>
  </si>
  <si>
    <t>ISS</t>
  </si>
  <si>
    <t>4.3</t>
  </si>
  <si>
    <t>PIS</t>
  </si>
  <si>
    <t>4.4</t>
  </si>
  <si>
    <t>CPRB</t>
  </si>
  <si>
    <t>Taxa de lucro</t>
  </si>
  <si>
    <t>L</t>
  </si>
  <si>
    <t>BDI (Segundo Fórmula)  =</t>
  </si>
  <si>
    <t>CPRB - Contribuição Previdênciária sobre a Receita Bruta.</t>
  </si>
  <si>
    <t>ACÓRDÃO N.º 2.622/2013-TCU-Plenário</t>
  </si>
  <si>
    <t>006. COMPOSIÇÃO DOS BENEFÍCIOS E DESPESAS INDIRETAS - B.D.I.</t>
  </si>
  <si>
    <t>Taxa de Rateio da Administração Central</t>
  </si>
  <si>
    <t>SER.CG</t>
  </si>
  <si>
    <t>H</t>
  </si>
  <si>
    <t>MAT.</t>
  </si>
  <si>
    <t>M2</t>
  </si>
  <si>
    <t>PREÇO (mão-de-obra):</t>
  </si>
  <si>
    <t>PREÇO (material):</t>
  </si>
  <si>
    <t>PREÇO TOTAL (unit.):</t>
  </si>
  <si>
    <t>ADM(%): 0,00</t>
  </si>
  <si>
    <t>TOTAL TAXA:</t>
  </si>
  <si>
    <t>PREÇO TOTAL UNIT. (c/ taxa):</t>
  </si>
  <si>
    <t>QUANTIDADE:</t>
  </si>
  <si>
    <t>PREÇO TOTAL (c/ taxa):</t>
  </si>
  <si>
    <t>CLASS</t>
  </si>
  <si>
    <t>UNIDADE</t>
  </si>
  <si>
    <t>QUANT.</t>
  </si>
  <si>
    <t>PREÇO(R$)</t>
  </si>
  <si>
    <t>PREÇO TOTAL (R$)</t>
  </si>
  <si>
    <t>LIMPEZA FINAL DA OBRA</t>
  </si>
  <si>
    <t>M</t>
  </si>
  <si>
    <t>PERC. TOTAL (%)</t>
  </si>
  <si>
    <t>COEF.</t>
  </si>
  <si>
    <t>M.O.</t>
  </si>
  <si>
    <t>01.</t>
  </si>
  <si>
    <t>02.</t>
  </si>
  <si>
    <t>03.</t>
  </si>
  <si>
    <t>04.</t>
  </si>
  <si>
    <t>05.</t>
  </si>
  <si>
    <t>LUVA RASPA DE COURO, CANO CURTO (PUNHO *7* CM)</t>
  </si>
  <si>
    <t>BOTA DE SEGURANCA COM BIQUEIRA DE ACO E COLARINHO ACOLCHOADO</t>
  </si>
  <si>
    <t>RESPIRADOR DESCARTAVEL SEM VALVULA DE EXALACAO, PFF 1</t>
  </si>
  <si>
    <t>01.01</t>
  </si>
  <si>
    <t>02.02</t>
  </si>
  <si>
    <t>02.01</t>
  </si>
  <si>
    <t>03.01</t>
  </si>
  <si>
    <t>ADMINISTRAÇÃO DA OBRA</t>
  </si>
  <si>
    <t>SERVIÇOS PRELIMINARES</t>
  </si>
  <si>
    <t>SERVIÇOS FINAIS</t>
  </si>
  <si>
    <t>PROTETOR SOLAR FPS 30, EMBALAGEM 2 LITROS</t>
  </si>
  <si>
    <t>TRAVA-QUEDAS EM ACO PARA CORDA DE 12 MM, EXTENSOR DE 25 X 300 MM, COM MOSQUETAO TIPO GANCHO TRAVA DUPLA</t>
  </si>
  <si>
    <t>AVENTAL DE SEGURANCA DE RASPA DE COURO 1,00 X 0,60 M</t>
  </si>
  <si>
    <t>TALABARTE DE SEGURANCA, 2 MOSQUETOES TRAVA DUPLA *53* MM DE ABERTURA, COM ABSORVEDOR DE ENERGIA</t>
  </si>
  <si>
    <t>Endereço: Av. Gov. Danilo de Matos Areosa, nº. 1672, Distrito Industrial - CEP: 69075-351 - Manaus/AM</t>
  </si>
  <si>
    <t>SEDI</t>
  </si>
  <si>
    <t>LIMPEZA MANUAL DA ÁREA</t>
  </si>
  <si>
    <t>PLACA DE OBRA EM LONA COM IMPRESSÃO DIGITAL</t>
  </si>
  <si>
    <t>03.02</t>
  </si>
  <si>
    <t>CPU_CMDI.01</t>
  </si>
  <si>
    <t>CPU_CMDI.02</t>
  </si>
  <si>
    <t>03.03</t>
  </si>
  <si>
    <t>CPU_CMDI.06</t>
  </si>
  <si>
    <t>CLASSE</t>
  </si>
  <si>
    <t>ALIMENTACAO - HORISTA (COLETADO CAIXA)</t>
  </si>
  <si>
    <t>TRANSPORTE - HORISTA (COLETADO CAIXA)</t>
  </si>
  <si>
    <t>EXAMES - HORISTA (COLETADO CAIXA)</t>
  </si>
  <si>
    <t>SEGURO - HORISTA (COLETADO CAIXA)</t>
  </si>
  <si>
    <t>PAR</t>
  </si>
  <si>
    <t>UN</t>
  </si>
  <si>
    <t>LS(%): 86,15</t>
  </si>
  <si>
    <t>BDI(%): 28,82</t>
  </si>
  <si>
    <t>SERVENTE DE OBRAS</t>
  </si>
  <si>
    <t>BALDE PLASTICO CAPACIDADE *10* L</t>
  </si>
  <si>
    <t>CARRINHO DE MAO DE ACO CAPACIDADE 50 A 60 L, PNEU COM CAMARA</t>
  </si>
  <si>
    <t>ESMERILHADEIRA ANGULAR ELETRICA, DIAMETRO DO DISCO 7 '' (180 MM), ROTACAO 8500 RPM, POTENCIA 2400 W</t>
  </si>
  <si>
    <t>FITA CREPE ROLO DE 25 MM X 50 M</t>
  </si>
  <si>
    <t>REDUTOR TIPO THINNER PARA ACABAMENTO</t>
  </si>
  <si>
    <t>LINHA DE PEDREIRO LISA 100 M</t>
  </si>
  <si>
    <t>ROLO DE LA DE CARNEIRO 23 CM (SEM CABO)</t>
  </si>
  <si>
    <t>ROLO DE ESPUMA POLIESTER 23 CM (SEM CABO)</t>
  </si>
  <si>
    <t>SELADOR HORIZONTAL PARA FITA DE ACO 1 "</t>
  </si>
  <si>
    <t>BOLSA DE LONA PARA FERRAMENTAS *50 X 35 X 25* CM</t>
  </si>
  <si>
    <t>INVERSOR DE SOLDA MONOFASICO DE 160 A, POTENCIA DE 5400 W, TENSAO DE 220 V, TURBO VENTILADO, PROTECAO POR FUSIVEL TERMICO, PARA ELETRODOS DE 2,0 A 4,0 MM</t>
  </si>
  <si>
    <t>LIXADEIRA ELETRICA ANGULAR, PARA DISCO DE 7 " (180 MM), POTENCIA DE 2.200 W, *5.000* RPM, 220 V</t>
  </si>
  <si>
    <t>ESCADA DUPLA DE ABRIR EM ALUMINIO, MODELO PINTOR, 8 DEGRAUS</t>
  </si>
  <si>
    <t>ESCADA EXTENSIVEL EM ALUMINIO COM 6,00 M ESTENDIDA</t>
  </si>
  <si>
    <t>CARPINTEIRO DE FORMAS</t>
  </si>
  <si>
    <t>PREGO DE ACO POLIDO COM CABECA 16 X 24 (2 1/4 X 12)</t>
  </si>
  <si>
    <t>KG</t>
  </si>
  <si>
    <t>PONTALETE DE MADEIRA NAO APARELHADA *7,5 X 7,5* CM (3 X 3 ") PINUS, MISTA OU EQUIVALENTE DA REGIAO</t>
  </si>
  <si>
    <t>LONA COM IMPRESSÃO DIGITAL</t>
  </si>
  <si>
    <t>COT.CMDI.01</t>
  </si>
  <si>
    <t>SOLVENTE DILUENTE A BASE DE AGUARRAS</t>
  </si>
  <si>
    <t xml:space="preserve">PINTOR </t>
  </si>
  <si>
    <t>SERP.DERE</t>
  </si>
  <si>
    <t>SEDI.ECOM</t>
  </si>
  <si>
    <t>ENGENHEIRO CIVIL DE OBRA JUNIOR</t>
  </si>
  <si>
    <t>ENGENHEIRO CIVIL DE OBRA JUNIOR COM ENCARGOS COMPLEMENTARES</t>
  </si>
  <si>
    <t>TOTAL COM B.D.I. (28,82%)</t>
  </si>
  <si>
    <t>04.01</t>
  </si>
  <si>
    <t>004. Planilha Orçamentária - CRONOGRAMA FÍSICO-FINANCEIRO</t>
  </si>
  <si>
    <t>DISCRIMINAÇÃO DAS ETAPAS</t>
  </si>
  <si>
    <t>PREÇO</t>
  </si>
  <si>
    <t>ETAPA</t>
  </si>
  <si>
    <t>%</t>
  </si>
  <si>
    <t>DIAS</t>
  </si>
  <si>
    <t>VALOR</t>
  </si>
  <si>
    <t>R$</t>
  </si>
  <si>
    <t>PERC</t>
  </si>
  <si>
    <t>TOTAL COM B.D.I. (POR AVANÇOS)</t>
  </si>
  <si>
    <t>TOTAL COM B.D.I. (ACUMULADOS)</t>
  </si>
  <si>
    <t>005. Planilha Orçamentária - LEIS SOCIAIS</t>
  </si>
  <si>
    <t>CARGA MANUAL DE ENTULHO EM CAMINHÃO BASCULANTE 6M3</t>
  </si>
  <si>
    <t>M3</t>
  </si>
  <si>
    <t>MOTORISTA DE CAMINHÃO-BASCULANTE</t>
  </si>
  <si>
    <t>CACAMBA METALICA BASCULANTE COM CAPACIDADE DE 6 M3 (INCLUI MONTAGEM, NAO INCLUI CAMINHAO)</t>
  </si>
  <si>
    <t>CAMINHAO TOCO, PESO BRUTO TOTAL 16000 KG, CARGA UTIL MAXIMA 13071 KG, DISTANCIA ENTRE EIXOS 4,80 M, POTENCIA 230 CV (INCLUI CABINE E CHASSI, NAO INCLUI CARROCERIA)</t>
  </si>
  <si>
    <t>OLEO DIESEL COMBUSTIVEL COMUM</t>
  </si>
  <si>
    <t>MOVT</t>
  </si>
  <si>
    <t>TRANSPORTE COM CAMINHÃO BASCULANTE DE 6 M3, EM VIA URBANA PAVIMENTADA, DMT ATÉ 30 KM (UNIDADE: M3XKM). AF_01/2018</t>
  </si>
  <si>
    <t>M3XKM</t>
  </si>
  <si>
    <t>CAMINHAO TOCO, PESO BRUTO TOTAL 16000 KG, CARGA UTIL MAXIMA 11130 KG, DISTANCIA ENTRE EIXOS 5,36 M, POTENCIA 185 CV (INCLUI CABINE E CHASSI, NAO INCLUI CARROCERIA)</t>
  </si>
  <si>
    <t>CPU_CMDI.07</t>
  </si>
  <si>
    <t>REGULARIZAÇÃO DE SUPERFICIE DE CONCRETO APARENTE</t>
  </si>
  <si>
    <t>CPU_CMDI.08</t>
  </si>
  <si>
    <t>POLIMENTO COM POLITRIZ EM PISO CIMENTADO</t>
  </si>
  <si>
    <t>PINTURAS</t>
  </si>
  <si>
    <t>04.02</t>
  </si>
  <si>
    <t>04.03</t>
  </si>
  <si>
    <t>PINTURA EPOXI DE FAIXAS DE DEMARCACAO EM QUADRA POLIESPORTIVA, 5 CM DE LARGURA</t>
  </si>
  <si>
    <t>CPU_CMDI.09</t>
  </si>
  <si>
    <t>CPU_CMDI.10</t>
  </si>
  <si>
    <t>PINTURA EPOXI DE FAIXAS DE DEMARCACAO EM QUADRA POLIESPORTIVA, 8 CM DE LARGURA</t>
  </si>
  <si>
    <t>RAMPA DE ACESSO</t>
  </si>
  <si>
    <t>06.</t>
  </si>
  <si>
    <t>06.01</t>
  </si>
  <si>
    <t>CARGA MANUAL DE ENTULHO EM CAMINHÃO BASCULANTE</t>
  </si>
  <si>
    <t>06.02</t>
  </si>
  <si>
    <r>
      <t xml:space="preserve">Obra: </t>
    </r>
    <r>
      <rPr>
        <b/>
        <i/>
        <sz val="10.5"/>
        <color rgb="FF000000"/>
        <rFont val="Arial Narrow"/>
        <family val="2"/>
      </rPr>
      <t>REFORMA DO PISO E ADEQUAÇÕES DE ACESSIBILIDADE DA QUADRA POLIESPORTIVA DO IFAM/CMDI</t>
    </r>
  </si>
  <si>
    <r>
      <t xml:space="preserve">Obra: </t>
    </r>
    <r>
      <rPr>
        <b/>
        <i/>
        <sz val="10.5"/>
        <color rgb="FF000000"/>
        <rFont val="Arial Narrow"/>
        <family val="2"/>
      </rPr>
      <t xml:space="preserve"> REFORMA DO PISO E ADEQUAÇÕES DE ACESSIBILIDADE DA QUADRA POLIESPORTIVA DO IFAM/CMDI</t>
    </r>
  </si>
  <si>
    <t>Obra: REFORMA DO PISO E ADEQUAÇÕES DE ACESSIBILIDADE DA QUADRA POLIESPORTIVA DO IFAM/CMDI</t>
  </si>
  <si>
    <r>
      <t>Obra:</t>
    </r>
    <r>
      <rPr>
        <b/>
        <i/>
        <sz val="10.5"/>
        <color rgb="FF000000"/>
        <rFont val="Arial Narrow"/>
        <family val="2"/>
      </rPr>
      <t xml:space="preserve">  REFORMA DO PISO E ADEQUAÇÕES DE ACESSIBILIDADE DA QUADRA POLIESPORTIVA DO IFAM/CMDI</t>
    </r>
  </si>
  <si>
    <t>RETIRADAS E REGULARIZAÇÕES</t>
  </si>
  <si>
    <t>GRAUTE CIMENTICIO PARA USO GERAL</t>
  </si>
  <si>
    <t>CIMENTO PORTLAND COMPOSTO CP II-32</t>
  </si>
  <si>
    <t>PEDREIRO</t>
  </si>
  <si>
    <t>POLIDORA DE PISO (POLITRIZ) ELETRICA, MOTOR MONOFASICO DE 4 HP, PESO DE 100 KG, DIAMETRO DO TRABALHO DE 450 MM</t>
  </si>
  <si>
    <t>ENERGIA ELETRICA ATE 2000 KWH INDUSTRIAL, SEM DEMANDA</t>
  </si>
  <si>
    <t>KW/H</t>
  </si>
  <si>
    <t>TINTA EPOXI PREMIUM, BRANCA</t>
  </si>
  <si>
    <t>06.03</t>
  </si>
  <si>
    <t>DEMOLIÇÃO DE PISO VINÍLICO</t>
  </si>
  <si>
    <t>PINTURA EPOXI, DUAS DEMAOS</t>
  </si>
  <si>
    <t>FUES</t>
  </si>
  <si>
    <t>PINT</t>
  </si>
  <si>
    <t>jun-2019</t>
  </si>
  <si>
    <r>
      <t xml:space="preserve">Obra: </t>
    </r>
    <r>
      <rPr>
        <b/>
        <i/>
        <sz val="10.5"/>
        <color rgb="FF000000"/>
        <rFont val="Arial Narrow"/>
        <family val="2"/>
      </rPr>
      <t xml:space="preserve"> REFORMA DO PISO DA QUADRA POLIESPORTIVA DO IFAM/CMDI</t>
    </r>
  </si>
  <si>
    <t>DEMOLIÇÃO DE LAJES, DE FORMA MANUAL, SEM REAPROVEITAMENTO. AF_12/2017</t>
  </si>
  <si>
    <t>RAMPA EM ESTRUTURA METÁLICA, FABRICAÇÃO E INSTALAÇÃO, NAS DIMENSÕES DE 4,00M X 1,83M X 0,40M (COMP X LARG X ALTURA)</t>
  </si>
  <si>
    <t>CPU_CMDI.11</t>
  </si>
  <si>
    <t>UNID</t>
  </si>
  <si>
    <t>PINTURA ESMALTE FOSCO, DUAS DEMAOS, SOBRE SUPERFICIE METALICA, INCLUSO UMA DEMAO DE FUNDO ANTICORROSIVO. UTILIZACAO DE REVOLVER ( AR-COMPRIMIDO).</t>
  </si>
  <si>
    <t>05.01</t>
  </si>
  <si>
    <t>05.02</t>
  </si>
  <si>
    <t>05.03</t>
  </si>
  <si>
    <t>05.04</t>
  </si>
  <si>
    <t>74145/1</t>
  </si>
  <si>
    <t>ESTR.MET</t>
  </si>
  <si>
    <t>PERFIL "U" DE ACO LAMINADO, "U" 102 X 9,3</t>
  </si>
  <si>
    <t>CHAPA DE ACO GROSSA, ASTM A36, E = 1/2 " (12,70 MM) 99,59 KG/M2</t>
  </si>
  <si>
    <t>SOLDA EM VARETA FOSCOPER, D = *2,5* MM X COMPRIMENTO 500 MM</t>
  </si>
  <si>
    <t>PARAFUSO DE ACO TIPO CHUMBADOR PARABOLT, DIAMETRO 1/2", COMPRIMENTO 75 MM</t>
  </si>
  <si>
    <t>SERRALHEIRO</t>
  </si>
  <si>
    <t>LIXA EM FOLHA PARA FERRO, NUMERO 150</t>
  </si>
  <si>
    <t>REMOVEDOR DE TINTA OLEO/ESMALTE VERNIZ</t>
  </si>
  <si>
    <t>TINTA ESMALTE SINTETICO PREMIUM FOSCO</t>
  </si>
  <si>
    <t>FUNDO ANTICORROSIVO PARA METAIS FERROSOS (ZARCAO)</t>
  </si>
  <si>
    <t>CORRIMÃO EM AÇO GALVANIZADO, MONTANTES TUBULARES DE  1 1/2", ESPAÇADOS DE 1,0M, DUAS TRAVESSAS TUBULARES DE DIÂMETRO = 1 1/2", H= 0,92M E 0,70M</t>
  </si>
  <si>
    <t>CPU_CMDI.12</t>
  </si>
  <si>
    <t>BUCHA DE NYLON SEM ABA S10, COM PARAFUSO DE 6,10 X 65 MM EM ACO ZINCADO COM ROSCA SOBERBA, CABECA CHATA E FENDA PHILLIPS</t>
  </si>
  <si>
    <t>ELETRODO REVESTIDO AWS - E6013, DIAMETRO IGUAL A 2,50 MM</t>
  </si>
  <si>
    <t>SUPORTE PARA CALHA DE 150 MM EM FERRO GALVANIZADO</t>
  </si>
  <si>
    <t>TUBO ACO GALVANIZADO COM COSTURA, CLASSE LEVE, DN 40 MM ( 1 1/2"),  E = 3,00 MM,  *3,48* KG/M (NBR 5580)</t>
  </si>
  <si>
    <t>AJUDANTE DE SERRALHEIRO</t>
  </si>
  <si>
    <t>COT.CMDI.01/19</t>
  </si>
  <si>
    <t>EMPRESA 01</t>
  </si>
  <si>
    <t>EMPRESA 02</t>
  </si>
  <si>
    <t>EMPRESA 03</t>
  </si>
  <si>
    <t>Nome: ECO COMUN. VISUAL</t>
  </si>
  <si>
    <t>Tel.: (92) 3622-8304</t>
  </si>
  <si>
    <t>CNPJ: 18.320.563/0001-22</t>
  </si>
  <si>
    <t>Nome: GRÁFICA XPRESS</t>
  </si>
  <si>
    <t>Tel.: (92) 3877-8450</t>
  </si>
  <si>
    <t>CNPJ: 17.868.778/0001-10</t>
  </si>
  <si>
    <t>Nome: EXPANSÃO COM. VISUAL</t>
  </si>
  <si>
    <t>Tel.: (92) 3611-1234</t>
  </si>
  <si>
    <t>CNPJ: 03.023.261/0001-15</t>
  </si>
  <si>
    <t xml:space="preserve">VALOR ADOTADO </t>
  </si>
  <si>
    <t>IMPRESSÃO DIGITAL EM LONA (1M²)</t>
  </si>
  <si>
    <t>007. COTAÇÃO DE PREÇOS</t>
  </si>
  <si>
    <t>Camila Silva de Menezes</t>
  </si>
  <si>
    <t>Engenheira Civil do IFAM/CMDI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</si>
</sst>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#0.00;###0.00"/>
    <numFmt numFmtId="165" formatCode="#,##0.000000"/>
    <numFmt numFmtId="166" formatCode="0.000%"/>
    <numFmt numFmtId="167" formatCode="[$-416]mmm\-yy;@"/>
    <numFmt numFmtId="168" formatCode="0.0000000"/>
    <numFmt numFmtId="169" formatCode="#,##0.0000000"/>
    <numFmt numFmtId="170" formatCode="0.00000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1"/>
      <color theme="1"/>
      <name val="Arial Narrow"/>
      <family val="2"/>
    </font>
    <font>
      <b/>
      <i/>
      <sz val="11"/>
      <color rgb="FF000000"/>
      <name val="Arial Narrow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sz val="10"/>
      <color rgb="FFFFFFFF"/>
      <name val="Arial Narrow"/>
      <family val="2"/>
    </font>
    <font>
      <b/>
      <sz val="10"/>
      <color rgb="FFFFFFFF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3.5"/>
      <color theme="1"/>
      <name val="Arial Narrow"/>
      <family val="2"/>
    </font>
    <font>
      <b/>
      <sz val="12"/>
      <color theme="1"/>
      <name val="Arial Narrow"/>
      <family val="2"/>
    </font>
    <font>
      <i/>
      <sz val="11"/>
      <color theme="1"/>
      <name val="Arial Narrow"/>
      <family val="2"/>
    </font>
    <font>
      <sz val="10"/>
      <name val="Arial"/>
      <family val="2"/>
    </font>
    <font>
      <sz val="10.5"/>
      <color theme="1"/>
      <name val="Arial Narrow"/>
      <family val="2"/>
    </font>
    <font>
      <b/>
      <i/>
      <sz val="10.5"/>
      <color theme="1"/>
      <name val="Arial Narrow"/>
      <family val="2"/>
    </font>
    <font>
      <b/>
      <i/>
      <sz val="10.5"/>
      <color rgb="FF000000"/>
      <name val="Arial Narrow"/>
      <family val="2"/>
    </font>
    <font>
      <i/>
      <sz val="10.5"/>
      <color rgb="FF000000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color indexed="8"/>
      <name val="Arial Narrow"/>
      <family val="2"/>
    </font>
    <font>
      <b/>
      <i/>
      <sz val="10"/>
      <name val="Arial Narrow"/>
      <family val="2"/>
    </font>
    <font>
      <b/>
      <i/>
      <sz val="14"/>
      <color theme="1"/>
      <name val="Arial Narrow"/>
      <family val="2"/>
    </font>
    <font>
      <b/>
      <i/>
      <u/>
      <sz val="10.5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i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3"/>
      <color theme="1"/>
      <name val="Arial Narrow"/>
      <family val="2"/>
    </font>
    <font>
      <b/>
      <i/>
      <sz val="13"/>
      <color theme="1"/>
      <name val="Arial Narrow"/>
      <family val="2"/>
    </font>
    <font>
      <b/>
      <i/>
      <u/>
      <sz val="13"/>
      <color rgb="FF000000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u/>
      <sz val="11"/>
      <color theme="1"/>
      <name val="Arial Narrow"/>
      <family val="2"/>
    </font>
    <font>
      <b/>
      <i/>
      <u/>
      <sz val="11"/>
      <color rgb="FF000000"/>
      <name val="Arial Narrow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538ED4"/>
      </patternFill>
    </fill>
    <fill>
      <patternFill patternType="solid">
        <fgColor rgb="FF7E7E7E"/>
      </patternFill>
    </fill>
    <fill>
      <patternFill patternType="solid">
        <fgColor rgb="FFB8CCE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8"/>
      </patternFill>
    </fill>
  </fills>
  <borders count="83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7AA0CD"/>
      </top>
      <bottom style="thin">
        <color rgb="FF7AA0CD"/>
      </bottom>
      <diagonal/>
    </border>
    <border>
      <left/>
      <right style="thin">
        <color rgb="FF7AA0CD"/>
      </right>
      <top style="thin">
        <color rgb="FF7AA0CD"/>
      </top>
      <bottom/>
      <diagonal/>
    </border>
    <border>
      <left style="thin">
        <color rgb="FF7AA0CD"/>
      </left>
      <right style="thin">
        <color rgb="FF7AA0CD"/>
      </right>
      <top style="thin">
        <color rgb="FF7AA0CD"/>
      </top>
      <bottom/>
      <diagonal/>
    </border>
    <border>
      <left style="thin">
        <color rgb="FF7AA0CD"/>
      </left>
      <right/>
      <top style="thin">
        <color rgb="FF7AA0CD"/>
      </top>
      <bottom style="thin">
        <color rgb="FF7AA0CD"/>
      </bottom>
      <diagonal/>
    </border>
    <border>
      <left/>
      <right style="thin">
        <color rgb="FF7AA0CD"/>
      </right>
      <top/>
      <bottom style="thin">
        <color rgb="FF7AA0CD"/>
      </bottom>
      <diagonal/>
    </border>
    <border>
      <left style="thin">
        <color rgb="FF7AA0CD"/>
      </left>
      <right style="thin">
        <color rgb="FF7AA0CD"/>
      </right>
      <top/>
      <bottom style="thin">
        <color rgb="FF7AA0CD"/>
      </bottom>
      <diagonal/>
    </border>
    <border>
      <left style="thin">
        <color rgb="FF7AA0CD"/>
      </left>
      <right style="thin">
        <color rgb="FF7AA0CD"/>
      </right>
      <top style="thin">
        <color rgb="FF7AA0CD"/>
      </top>
      <bottom style="thin">
        <color rgb="FF7AA0CD"/>
      </bottom>
      <diagonal/>
    </border>
    <border>
      <left/>
      <right style="thin">
        <color rgb="FF7AA0CD"/>
      </right>
      <top style="thin">
        <color rgb="FF7AA0CD"/>
      </top>
      <bottom style="thin">
        <color rgb="FF7AA0CD"/>
      </bottom>
      <diagonal/>
    </border>
    <border>
      <left/>
      <right/>
      <top style="thin">
        <color rgb="FF7AA0CD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2">
    <xf numFmtId="0" fontId="0" fillId="0" borderId="0"/>
    <xf numFmtId="9" fontId="2" fillId="0" borderId="0" applyFont="0" applyFill="0" applyBorder="0" applyAlignment="0" applyProtection="0"/>
    <xf numFmtId="0" fontId="20" fillId="0" borderId="0"/>
    <xf numFmtId="0" fontId="32" fillId="0" borderId="0" applyNumberFormat="0" applyFill="0" applyBorder="0" applyAlignment="0" applyProtection="0"/>
    <xf numFmtId="0" fontId="33" fillId="0" borderId="39" applyNumberFormat="0" applyFill="0" applyAlignment="0" applyProtection="0"/>
    <xf numFmtId="0" fontId="34" fillId="0" borderId="40" applyNumberFormat="0" applyFill="0" applyAlignment="0" applyProtection="0"/>
    <xf numFmtId="0" fontId="35" fillId="0" borderId="41" applyNumberFormat="0" applyFill="0" applyAlignment="0" applyProtection="0"/>
    <xf numFmtId="0" fontId="35" fillId="0" borderId="0" applyNumberFormat="0" applyFill="0" applyBorder="0" applyAlignment="0" applyProtection="0"/>
    <xf numFmtId="0" fontId="36" fillId="9" borderId="0" applyNumberFormat="0" applyBorder="0" applyAlignment="0" applyProtection="0"/>
    <xf numFmtId="0" fontId="37" fillId="10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42" applyNumberFormat="0" applyAlignment="0" applyProtection="0"/>
    <xf numFmtId="0" fontId="40" fillId="13" borderId="43" applyNumberFormat="0" applyAlignment="0" applyProtection="0"/>
    <xf numFmtId="0" fontId="41" fillId="13" borderId="42" applyNumberFormat="0" applyAlignment="0" applyProtection="0"/>
    <xf numFmtId="0" fontId="42" fillId="0" borderId="44" applyNumberFormat="0" applyFill="0" applyAlignment="0" applyProtection="0"/>
    <xf numFmtId="0" fontId="43" fillId="14" borderId="45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47" applyNumberFormat="0" applyFill="0" applyAlignment="0" applyProtection="0"/>
    <xf numFmtId="0" fontId="4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7" fillId="39" borderId="0" applyNumberFormat="0" applyBorder="0" applyAlignment="0" applyProtection="0"/>
    <xf numFmtId="0" fontId="1" fillId="0" borderId="0"/>
    <xf numFmtId="0" fontId="1" fillId="15" borderId="46" applyNumberFormat="0" applyFont="0" applyAlignment="0" applyProtection="0"/>
    <xf numFmtId="0" fontId="20" fillId="0" borderId="0"/>
    <xf numFmtId="0" fontId="32" fillId="0" borderId="0" applyNumberFormat="0" applyFill="0" applyBorder="0" applyAlignment="0" applyProtection="0"/>
    <xf numFmtId="0" fontId="33" fillId="0" borderId="39" applyNumberFormat="0" applyFill="0" applyAlignment="0" applyProtection="0"/>
    <xf numFmtId="0" fontId="34" fillId="0" borderId="40" applyNumberFormat="0" applyFill="0" applyAlignment="0" applyProtection="0"/>
    <xf numFmtId="0" fontId="35" fillId="0" borderId="41" applyNumberFormat="0" applyFill="0" applyAlignment="0" applyProtection="0"/>
    <xf numFmtId="0" fontId="35" fillId="0" borderId="0" applyNumberFormat="0" applyFill="0" applyBorder="0" applyAlignment="0" applyProtection="0"/>
    <xf numFmtId="0" fontId="36" fillId="9" borderId="0" applyNumberFormat="0" applyBorder="0" applyAlignment="0" applyProtection="0"/>
    <xf numFmtId="0" fontId="37" fillId="10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42" applyNumberFormat="0" applyAlignment="0" applyProtection="0"/>
    <xf numFmtId="0" fontId="40" fillId="13" borderId="43" applyNumberFormat="0" applyAlignment="0" applyProtection="0"/>
    <xf numFmtId="0" fontId="41" fillId="13" borderId="42" applyNumberFormat="0" applyAlignment="0" applyProtection="0"/>
    <xf numFmtId="0" fontId="42" fillId="0" borderId="44" applyNumberFormat="0" applyFill="0" applyAlignment="0" applyProtection="0"/>
    <xf numFmtId="0" fontId="43" fillId="14" borderId="45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47" applyNumberFormat="0" applyFill="0" applyAlignment="0" applyProtection="0"/>
    <xf numFmtId="0" fontId="4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7" fillId="39" borderId="0" applyNumberFormat="0" applyBorder="0" applyAlignment="0" applyProtection="0"/>
    <xf numFmtId="0" fontId="54" fillId="0" borderId="0"/>
    <xf numFmtId="0" fontId="56" fillId="0" borderId="0"/>
    <xf numFmtId="43" fontId="16" fillId="0" borderId="22" applyFill="0">
      <alignment horizontal="right" vertical="center"/>
    </xf>
    <xf numFmtId="0" fontId="20" fillId="0" borderId="0"/>
    <xf numFmtId="0" fontId="59" fillId="0" borderId="0"/>
    <xf numFmtId="44" fontId="2" fillId="0" borderId="0" applyFont="0" applyFill="0" applyBorder="0" applyAlignment="0" applyProtection="0"/>
  </cellStyleXfs>
  <cellXfs count="401">
    <xf numFmtId="0" fontId="0" fillId="0" borderId="0" xfId="0"/>
    <xf numFmtId="0" fontId="3" fillId="0" borderId="0" xfId="0" applyFont="1" applyBorder="1" applyAlignment="1">
      <alignment vertical="top"/>
    </xf>
    <xf numFmtId="10" fontId="5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indent="5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6" fillId="0" borderId="27" xfId="0" applyFont="1" applyBorder="1"/>
    <xf numFmtId="0" fontId="6" fillId="0" borderId="0" xfId="0" applyFont="1" applyBorder="1"/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6" fillId="0" borderId="29" xfId="0" applyFont="1" applyBorder="1"/>
    <xf numFmtId="0" fontId="19" fillId="0" borderId="0" xfId="0" applyFont="1" applyBorder="1"/>
    <xf numFmtId="0" fontId="15" fillId="5" borderId="30" xfId="0" applyFont="1" applyFill="1" applyBorder="1" applyAlignment="1">
      <alignment horizontal="center"/>
    </xf>
    <xf numFmtId="0" fontId="6" fillId="0" borderId="32" xfId="0" applyFont="1" applyBorder="1"/>
    <xf numFmtId="0" fontId="6" fillId="0" borderId="33" xfId="0" applyFont="1" applyBorder="1"/>
    <xf numFmtId="0" fontId="6" fillId="0" borderId="21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19" fillId="0" borderId="34" xfId="0" applyFont="1" applyBorder="1"/>
    <xf numFmtId="0" fontId="19" fillId="0" borderId="28" xfId="0" applyFont="1" applyBorder="1"/>
    <xf numFmtId="0" fontId="19" fillId="0" borderId="37" xfId="0" applyFont="1" applyBorder="1"/>
    <xf numFmtId="0" fontId="18" fillId="0" borderId="0" xfId="0" applyFont="1" applyBorder="1"/>
    <xf numFmtId="0" fontId="17" fillId="0" borderId="0" xfId="0" applyFont="1" applyBorder="1" applyAlignment="1">
      <alignment vertical="center"/>
    </xf>
    <xf numFmtId="0" fontId="15" fillId="0" borderId="21" xfId="0" applyFont="1" applyBorder="1" applyAlignment="1">
      <alignment horizontal="left" indent="7"/>
    </xf>
    <xf numFmtId="0" fontId="15" fillId="0" borderId="23" xfId="0" applyFont="1" applyBorder="1" applyAlignment="1">
      <alignment horizontal="left" indent="7"/>
    </xf>
    <xf numFmtId="0" fontId="19" fillId="0" borderId="18" xfId="0" applyFont="1" applyBorder="1" applyAlignment="1">
      <alignment horizontal="right" vertical="center" wrapText="1"/>
    </xf>
    <xf numFmtId="0" fontId="19" fillId="0" borderId="15" xfId="0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/>
    <xf numFmtId="0" fontId="25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6" fillId="8" borderId="20" xfId="2" applyFont="1" applyFill="1" applyBorder="1" applyAlignment="1">
      <alignment horizontal="center" vertical="center"/>
    </xf>
    <xf numFmtId="0" fontId="26" fillId="8" borderId="20" xfId="2" applyFont="1" applyFill="1" applyBorder="1" applyAlignment="1">
      <alignment vertical="center" wrapText="1"/>
    </xf>
    <xf numFmtId="43" fontId="27" fillId="8" borderId="20" xfId="2" applyNumberFormat="1" applyFont="1" applyFill="1" applyBorder="1" applyAlignment="1">
      <alignment horizontal="center" vertical="center"/>
    </xf>
    <xf numFmtId="0" fontId="25" fillId="8" borderId="19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7" fillId="8" borderId="22" xfId="2" applyFont="1" applyFill="1" applyBorder="1" applyAlignment="1">
      <alignment horizontal="center" vertical="center"/>
    </xf>
    <xf numFmtId="0" fontId="27" fillId="8" borderId="22" xfId="2" applyFont="1" applyFill="1" applyBorder="1" applyAlignment="1">
      <alignment horizontal="left" vertical="center" wrapText="1"/>
    </xf>
    <xf numFmtId="43" fontId="27" fillId="8" borderId="22" xfId="2" applyNumberFormat="1" applyFont="1" applyFill="1" applyBorder="1" applyAlignment="1">
      <alignment horizontal="center" vertical="center"/>
    </xf>
    <xf numFmtId="0" fontId="27" fillId="8" borderId="24" xfId="2" applyFont="1" applyFill="1" applyBorder="1" applyAlignment="1">
      <alignment horizontal="center" vertical="center"/>
    </xf>
    <xf numFmtId="0" fontId="27" fillId="8" borderId="24" xfId="2" applyFont="1" applyFill="1" applyBorder="1" applyAlignment="1">
      <alignment vertical="center" wrapText="1"/>
    </xf>
    <xf numFmtId="43" fontId="27" fillId="8" borderId="24" xfId="2" applyNumberFormat="1" applyFont="1" applyFill="1" applyBorder="1" applyAlignment="1">
      <alignment horizontal="center" vertical="center"/>
    </xf>
    <xf numFmtId="0" fontId="25" fillId="8" borderId="23" xfId="0" applyFont="1" applyFill="1" applyBorder="1" applyAlignment="1">
      <alignment horizontal="center"/>
    </xf>
    <xf numFmtId="0" fontId="25" fillId="8" borderId="24" xfId="0" applyFont="1" applyFill="1" applyBorder="1" applyAlignment="1">
      <alignment horizontal="center"/>
    </xf>
    <xf numFmtId="166" fontId="22" fillId="0" borderId="0" xfId="1" applyNumberFormat="1" applyFont="1" applyBorder="1" applyAlignment="1">
      <alignment horizontal="center"/>
    </xf>
    <xf numFmtId="43" fontId="6" fillId="0" borderId="0" xfId="0" applyNumberFormat="1" applyFont="1" applyAlignment="1">
      <alignment horizontal="center"/>
    </xf>
    <xf numFmtId="0" fontId="6" fillId="0" borderId="0" xfId="0" applyFont="1" applyFill="1"/>
    <xf numFmtId="4" fontId="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right" vertical="top" wrapText="1"/>
    </xf>
    <xf numFmtId="0" fontId="21" fillId="0" borderId="0" xfId="0" applyFont="1" applyFill="1"/>
    <xf numFmtId="0" fontId="21" fillId="0" borderId="0" xfId="0" applyFont="1" applyFill="1" applyAlignment="1">
      <alignment horizontal="left" indent="2"/>
    </xf>
    <xf numFmtId="0" fontId="22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 indent="5"/>
    </xf>
    <xf numFmtId="0" fontId="24" fillId="0" borderId="0" xfId="0" applyFont="1" applyFill="1" applyBorder="1" applyAlignment="1">
      <alignment horizontal="left" vertical="center" indent="7"/>
    </xf>
    <xf numFmtId="0" fontId="21" fillId="0" borderId="0" xfId="0" applyFont="1" applyFill="1" applyAlignment="1">
      <alignment horizontal="left"/>
    </xf>
    <xf numFmtId="0" fontId="6" fillId="0" borderId="0" xfId="0" applyFont="1" applyFill="1" applyAlignment="1"/>
    <xf numFmtId="0" fontId="22" fillId="0" borderId="0" xfId="0" applyFont="1" applyFill="1" applyAlignment="1">
      <alignment horizontal="left" indent="2"/>
    </xf>
    <xf numFmtId="0" fontId="3" fillId="0" borderId="0" xfId="0" applyFont="1" applyFill="1" applyBorder="1" applyAlignment="1">
      <alignment horizontal="left" vertical="top" indent="7"/>
    </xf>
    <xf numFmtId="0" fontId="6" fillId="0" borderId="0" xfId="0" applyFont="1" applyFill="1" applyAlignment="1">
      <alignment horizontal="left" indent="7"/>
    </xf>
    <xf numFmtId="0" fontId="23" fillId="8" borderId="20" xfId="0" applyFont="1" applyFill="1" applyBorder="1" applyAlignment="1">
      <alignment horizontal="center" vertical="center" wrapText="1"/>
    </xf>
    <xf numFmtId="4" fontId="23" fillId="8" borderId="20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left" vertical="center" wrapText="1" indent="3"/>
    </xf>
    <xf numFmtId="0" fontId="23" fillId="5" borderId="22" xfId="0" applyFont="1" applyFill="1" applyBorder="1" applyAlignment="1">
      <alignment horizontal="left" vertical="center" wrapText="1" indent="3"/>
    </xf>
    <xf numFmtId="0" fontId="23" fillId="0" borderId="22" xfId="0" applyFont="1" applyFill="1" applyBorder="1" applyAlignment="1">
      <alignment horizontal="left" vertical="center" wrapText="1" indent="3"/>
    </xf>
    <xf numFmtId="2" fontId="15" fillId="0" borderId="3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4" fontId="29" fillId="0" borderId="20" xfId="0" applyNumberFormat="1" applyFont="1" applyFill="1" applyBorder="1" applyAlignment="1">
      <alignment horizontal="center" vertical="center" wrapText="1"/>
    </xf>
    <xf numFmtId="4" fontId="29" fillId="5" borderId="22" xfId="0" applyNumberFormat="1" applyFont="1" applyFill="1" applyBorder="1" applyAlignment="1">
      <alignment horizontal="center" vertical="center" wrapText="1"/>
    </xf>
    <xf numFmtId="4" fontId="29" fillId="0" borderId="22" xfId="0" applyNumberFormat="1" applyFont="1" applyFill="1" applyBorder="1" applyAlignment="1">
      <alignment horizontal="center" vertical="center" wrapText="1"/>
    </xf>
    <xf numFmtId="10" fontId="29" fillId="0" borderId="20" xfId="1" applyNumberFormat="1" applyFont="1" applyFill="1" applyBorder="1" applyAlignment="1">
      <alignment horizontal="center" vertical="center" wrapText="1"/>
    </xf>
    <xf numFmtId="10" fontId="29" fillId="5" borderId="22" xfId="1" applyNumberFormat="1" applyFont="1" applyFill="1" applyBorder="1" applyAlignment="1">
      <alignment horizontal="center" vertical="center" wrapText="1"/>
    </xf>
    <xf numFmtId="10" fontId="29" fillId="0" borderId="22" xfId="1" applyNumberFormat="1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4" fontId="7" fillId="8" borderId="18" xfId="0" applyNumberFormat="1" applyFont="1" applyFill="1" applyBorder="1" applyAlignment="1">
      <alignment horizontal="center" vertical="center" wrapText="1"/>
    </xf>
    <xf numFmtId="4" fontId="7" fillId="8" borderId="1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30" fillId="5" borderId="16" xfId="0" applyFont="1" applyFill="1" applyBorder="1" applyAlignment="1">
      <alignment horizontal="left" vertical="center" wrapText="1"/>
    </xf>
    <xf numFmtId="0" fontId="30" fillId="5" borderId="16" xfId="0" applyFont="1" applyFill="1" applyBorder="1" applyAlignment="1">
      <alignment horizontal="center" vertical="center" wrapText="1"/>
    </xf>
    <xf numFmtId="0" fontId="31" fillId="0" borderId="48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center" vertical="center" wrapText="1"/>
    </xf>
    <xf numFmtId="4" fontId="31" fillId="0" borderId="48" xfId="0" applyNumberFormat="1" applyFont="1" applyBorder="1" applyAlignment="1">
      <alignment horizontal="center" vertical="center" wrapText="1"/>
    </xf>
    <xf numFmtId="4" fontId="30" fillId="0" borderId="48" xfId="0" applyNumberFormat="1" applyFont="1" applyBorder="1" applyAlignment="1">
      <alignment horizontal="center" vertical="center" wrapText="1"/>
    </xf>
    <xf numFmtId="0" fontId="49" fillId="5" borderId="15" xfId="0" applyFont="1" applyFill="1" applyBorder="1" applyAlignment="1">
      <alignment vertical="center"/>
    </xf>
    <xf numFmtId="0" fontId="49" fillId="5" borderId="16" xfId="0" applyFont="1" applyFill="1" applyBorder="1" applyAlignment="1">
      <alignment vertical="center"/>
    </xf>
    <xf numFmtId="4" fontId="30" fillId="5" borderId="17" xfId="0" applyNumberFormat="1" applyFont="1" applyFill="1" applyBorder="1" applyAlignment="1">
      <alignment horizontal="center" vertical="center" wrapText="1"/>
    </xf>
    <xf numFmtId="4" fontId="28" fillId="5" borderId="18" xfId="0" applyNumberFormat="1" applyFont="1" applyFill="1" applyBorder="1" applyAlignment="1">
      <alignment horizontal="center" vertical="center"/>
    </xf>
    <xf numFmtId="0" fontId="28" fillId="5" borderId="17" xfId="0" applyFont="1" applyFill="1" applyBorder="1" applyAlignment="1">
      <alignment horizontal="right" vertical="center" indent="1"/>
    </xf>
    <xf numFmtId="0" fontId="50" fillId="5" borderId="15" xfId="0" applyFont="1" applyFill="1" applyBorder="1" applyAlignment="1">
      <alignment vertical="center"/>
    </xf>
    <xf numFmtId="0" fontId="51" fillId="5" borderId="17" xfId="0" applyFont="1" applyFill="1" applyBorder="1" applyAlignment="1">
      <alignment horizontal="right" vertical="center" indent="1"/>
    </xf>
    <xf numFmtId="44" fontId="52" fillId="5" borderId="18" xfId="0" applyNumberFormat="1" applyFont="1" applyFill="1" applyBorder="1" applyAlignment="1">
      <alignment horizontal="center" vertical="center"/>
    </xf>
    <xf numFmtId="10" fontId="52" fillId="5" borderId="18" xfId="1" applyNumberFormat="1" applyFont="1" applyFill="1" applyBorder="1" applyAlignment="1">
      <alignment horizontal="center" vertical="center"/>
    </xf>
    <xf numFmtId="0" fontId="50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/>
    <xf numFmtId="0" fontId="48" fillId="0" borderId="0" xfId="0" applyFont="1" applyAlignment="1"/>
    <xf numFmtId="0" fontId="13" fillId="0" borderId="0" xfId="0" applyFont="1" applyFill="1" applyAlignment="1"/>
    <xf numFmtId="0" fontId="5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49" fillId="5" borderId="16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8" borderId="18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4" fontId="31" fillId="40" borderId="38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14" fillId="4" borderId="8" xfId="0" applyNumberFormat="1" applyFont="1" applyFill="1" applyBorder="1" applyAlignment="1">
      <alignment horizontal="center" vertical="center" wrapText="1"/>
    </xf>
    <xf numFmtId="164" fontId="14" fillId="4" borderId="5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 wrapText="1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53" fillId="40" borderId="53" xfId="0" applyFont="1" applyFill="1" applyBorder="1" applyAlignment="1">
      <alignment horizontal="right" vertical="top" wrapText="1"/>
    </xf>
    <xf numFmtId="165" fontId="3" fillId="0" borderId="49" xfId="0" applyNumberFormat="1" applyFont="1" applyBorder="1" applyAlignment="1">
      <alignment horizontal="right" vertical="top" wrapText="1"/>
    </xf>
    <xf numFmtId="0" fontId="13" fillId="0" borderId="0" xfId="0" applyFont="1" applyAlignment="1">
      <alignment horizontal="right" vertical="top"/>
    </xf>
    <xf numFmtId="170" fontId="13" fillId="0" borderId="49" xfId="0" applyNumberFormat="1" applyFont="1" applyBorder="1" applyAlignment="1">
      <alignment horizontal="right" vertical="top"/>
    </xf>
    <xf numFmtId="0" fontId="48" fillId="0" borderId="0" xfId="0" applyFont="1" applyAlignment="1">
      <alignment horizontal="right" vertical="top"/>
    </xf>
    <xf numFmtId="168" fontId="13" fillId="0" borderId="49" xfId="0" applyNumberFormat="1" applyFont="1" applyBorder="1" applyAlignment="1">
      <alignment horizontal="right" vertical="top" wrapText="1"/>
    </xf>
    <xf numFmtId="169" fontId="55" fillId="43" borderId="49" xfId="86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21" fillId="0" borderId="0" xfId="0" applyFont="1" applyFill="1" applyAlignment="1">
      <alignment horizontal="left" vertical="top"/>
    </xf>
    <xf numFmtId="0" fontId="22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3" fillId="0" borderId="49" xfId="0" applyFont="1" applyBorder="1" applyAlignment="1">
      <alignment horizontal="left" vertical="top" wrapText="1"/>
    </xf>
    <xf numFmtId="0" fontId="55" fillId="43" borderId="49" xfId="86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48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53" fillId="40" borderId="53" xfId="0" applyFont="1" applyFill="1" applyBorder="1" applyAlignment="1">
      <alignment horizontal="center" vertical="top" wrapText="1"/>
    </xf>
    <xf numFmtId="0" fontId="13" fillId="0" borderId="49" xfId="0" applyFont="1" applyBorder="1" applyAlignment="1">
      <alignment horizontal="center" vertical="top" wrapText="1"/>
    </xf>
    <xf numFmtId="0" fontId="55" fillId="43" borderId="49" xfId="86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top"/>
    </xf>
    <xf numFmtId="4" fontId="4" fillId="0" borderId="0" xfId="0" applyNumberFormat="1" applyFont="1" applyFill="1" applyBorder="1" applyAlignment="1">
      <alignment horizontal="right" vertical="top"/>
    </xf>
    <xf numFmtId="10" fontId="5" fillId="0" borderId="0" xfId="1" applyNumberFormat="1" applyFont="1" applyFill="1" applyBorder="1" applyAlignment="1">
      <alignment horizontal="right" vertical="top"/>
    </xf>
    <xf numFmtId="4" fontId="13" fillId="0" borderId="0" xfId="0" applyNumberFormat="1" applyFont="1" applyAlignment="1">
      <alignment horizontal="right" vertical="top" wrapText="1"/>
    </xf>
    <xf numFmtId="4" fontId="53" fillId="40" borderId="53" xfId="0" applyNumberFormat="1" applyFont="1" applyFill="1" applyBorder="1" applyAlignment="1">
      <alignment horizontal="right" vertical="top" wrapText="1"/>
    </xf>
    <xf numFmtId="0" fontId="53" fillId="40" borderId="54" xfId="0" applyFont="1" applyFill="1" applyBorder="1" applyAlignment="1">
      <alignment horizontal="right" vertical="top" wrapText="1"/>
    </xf>
    <xf numFmtId="4" fontId="13" fillId="0" borderId="49" xfId="0" applyNumberFormat="1" applyFont="1" applyBorder="1" applyAlignment="1">
      <alignment horizontal="right" vertical="top" wrapText="1"/>
    </xf>
    <xf numFmtId="4" fontId="3" fillId="6" borderId="51" xfId="0" applyNumberFormat="1" applyFont="1" applyFill="1" applyBorder="1" applyAlignment="1">
      <alignment horizontal="right" vertical="top" wrapText="1"/>
    </xf>
    <xf numFmtId="4" fontId="14" fillId="7" borderId="51" xfId="0" applyNumberFormat="1" applyFont="1" applyFill="1" applyBorder="1" applyAlignment="1">
      <alignment horizontal="right" vertical="top" wrapText="1"/>
    </xf>
    <xf numFmtId="4" fontId="13" fillId="0" borderId="0" xfId="0" applyNumberFormat="1" applyFont="1" applyAlignment="1">
      <alignment horizontal="right" vertical="top"/>
    </xf>
    <xf numFmtId="4" fontId="48" fillId="0" borderId="0" xfId="0" applyNumberFormat="1" applyFont="1" applyAlignment="1">
      <alignment horizontal="right" vertical="top"/>
    </xf>
    <xf numFmtId="0" fontId="3" fillId="0" borderId="50" xfId="0" applyFont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/>
    </xf>
    <xf numFmtId="0" fontId="13" fillId="0" borderId="50" xfId="0" applyFont="1" applyBorder="1" applyAlignment="1">
      <alignment horizontal="left" vertical="top" wrapText="1"/>
    </xf>
    <xf numFmtId="0" fontId="55" fillId="43" borderId="50" xfId="86" applyNumberFormat="1" applyFont="1" applyFill="1" applyBorder="1" applyAlignment="1">
      <alignment horizontal="left" vertical="top" wrapText="1"/>
    </xf>
    <xf numFmtId="2" fontId="13" fillId="0" borderId="51" xfId="0" applyNumberFormat="1" applyFont="1" applyBorder="1" applyAlignment="1">
      <alignment horizontal="right" vertical="top" wrapText="1"/>
    </xf>
    <xf numFmtId="0" fontId="13" fillId="0" borderId="0" xfId="0" applyFont="1" applyFill="1" applyAlignment="1">
      <alignment vertical="center"/>
    </xf>
    <xf numFmtId="10" fontId="6" fillId="0" borderId="0" xfId="0" applyNumberFormat="1" applyFont="1"/>
    <xf numFmtId="43" fontId="6" fillId="0" borderId="22" xfId="0" applyNumberFormat="1" applyFont="1" applyFill="1" applyBorder="1" applyAlignment="1">
      <alignment horizontal="center"/>
    </xf>
    <xf numFmtId="10" fontId="6" fillId="0" borderId="22" xfId="1" applyNumberFormat="1" applyFont="1" applyFill="1" applyBorder="1" applyAlignment="1">
      <alignment horizontal="center"/>
    </xf>
    <xf numFmtId="4" fontId="23" fillId="0" borderId="20" xfId="0" applyNumberFormat="1" applyFont="1" applyFill="1" applyBorder="1" applyAlignment="1">
      <alignment vertical="center" wrapText="1"/>
    </xf>
    <xf numFmtId="4" fontId="23" fillId="0" borderId="22" xfId="0" applyNumberFormat="1" applyFont="1" applyFill="1" applyBorder="1" applyAlignment="1">
      <alignment vertical="center" wrapText="1"/>
    </xf>
    <xf numFmtId="10" fontId="23" fillId="0" borderId="20" xfId="1" applyNumberFormat="1" applyFont="1" applyFill="1" applyBorder="1" applyAlignment="1">
      <alignment vertical="center" wrapText="1"/>
    </xf>
    <xf numFmtId="10" fontId="23" fillId="0" borderId="22" xfId="1" applyNumberFormat="1" applyFont="1" applyFill="1" applyBorder="1" applyAlignment="1">
      <alignment vertical="center" wrapText="1"/>
    </xf>
    <xf numFmtId="4" fontId="23" fillId="5" borderId="22" xfId="0" applyNumberFormat="1" applyFont="1" applyFill="1" applyBorder="1" applyAlignment="1">
      <alignment vertical="center" wrapText="1"/>
    </xf>
    <xf numFmtId="10" fontId="23" fillId="5" borderId="22" xfId="1" applyNumberFormat="1" applyFont="1" applyFill="1" applyBorder="1" applyAlignment="1">
      <alignment vertical="center" wrapText="1"/>
    </xf>
    <xf numFmtId="0" fontId="23" fillId="5" borderId="34" xfId="0" applyFont="1" applyFill="1" applyBorder="1" applyAlignment="1">
      <alignment horizontal="left" vertical="center" wrapText="1"/>
    </xf>
    <xf numFmtId="0" fontId="23" fillId="40" borderId="22" xfId="0" applyFont="1" applyFill="1" applyBorder="1" applyAlignment="1">
      <alignment horizontal="center" vertical="center" wrapText="1"/>
    </xf>
    <xf numFmtId="4" fontId="23" fillId="40" borderId="22" xfId="0" applyNumberFormat="1" applyFont="1" applyFill="1" applyBorder="1" applyAlignment="1">
      <alignment vertical="center" wrapText="1"/>
    </xf>
    <xf numFmtId="10" fontId="23" fillId="40" borderId="22" xfId="1" applyNumberFormat="1" applyFont="1" applyFill="1" applyBorder="1" applyAlignment="1">
      <alignment vertical="center" wrapText="1"/>
    </xf>
    <xf numFmtId="0" fontId="23" fillId="5" borderId="22" xfId="0" applyFont="1" applyFill="1" applyBorder="1" applyAlignment="1">
      <alignment vertical="center" wrapText="1"/>
    </xf>
    <xf numFmtId="43" fontId="16" fillId="0" borderId="22" xfId="0" applyNumberFormat="1" applyFont="1" applyFill="1" applyBorder="1" applyAlignment="1">
      <alignment horizontal="right" vertical="center"/>
    </xf>
    <xf numFmtId="10" fontId="16" fillId="0" borderId="22" xfId="1" applyNumberFormat="1" applyFont="1" applyFill="1" applyBorder="1" applyAlignment="1">
      <alignment horizontal="right" vertical="center"/>
    </xf>
    <xf numFmtId="43" fontId="16" fillId="5" borderId="22" xfId="0" applyNumberFormat="1" applyFont="1" applyFill="1" applyBorder="1" applyAlignment="1">
      <alignment horizontal="right" vertical="center"/>
    </xf>
    <xf numFmtId="10" fontId="16" fillId="5" borderId="22" xfId="1" applyNumberFormat="1" applyFont="1" applyFill="1" applyBorder="1" applyAlignment="1">
      <alignment horizontal="right" vertical="center"/>
    </xf>
    <xf numFmtId="43" fontId="16" fillId="40" borderId="22" xfId="0" applyNumberFormat="1" applyFont="1" applyFill="1" applyBorder="1" applyAlignment="1">
      <alignment horizontal="right" vertical="center"/>
    </xf>
    <xf numFmtId="10" fontId="16" fillId="40" borderId="22" xfId="1" applyNumberFormat="1" applyFont="1" applyFill="1" applyBorder="1" applyAlignment="1">
      <alignment horizontal="right" vertical="center"/>
    </xf>
    <xf numFmtId="10" fontId="16" fillId="0" borderId="22" xfId="1" applyNumberFormat="1" applyFont="1" applyBorder="1" applyAlignment="1">
      <alignment horizontal="right" vertical="center"/>
    </xf>
    <xf numFmtId="0" fontId="16" fillId="5" borderId="22" xfId="0" applyFont="1" applyFill="1" applyBorder="1" applyAlignment="1">
      <alignment horizontal="right" vertical="center"/>
    </xf>
    <xf numFmtId="43" fontId="16" fillId="5" borderId="18" xfId="0" applyNumberFormat="1" applyFont="1" applyFill="1" applyBorder="1" applyAlignment="1">
      <alignment horizontal="right" vertical="center"/>
    </xf>
    <xf numFmtId="10" fontId="16" fillId="5" borderId="18" xfId="1" applyNumberFormat="1" applyFont="1" applyFill="1" applyBorder="1" applyAlignment="1">
      <alignment horizontal="right" vertical="center"/>
    </xf>
    <xf numFmtId="10" fontId="57" fillId="5" borderId="18" xfId="1" applyNumberFormat="1" applyFont="1" applyFill="1" applyBorder="1" applyAlignment="1">
      <alignment horizontal="right" vertical="center"/>
    </xf>
    <xf numFmtId="0" fontId="15" fillId="5" borderId="17" xfId="0" applyFont="1" applyFill="1" applyBorder="1" applyAlignment="1">
      <alignment horizontal="right" vertical="center" indent="1"/>
    </xf>
    <xf numFmtId="44" fontId="58" fillId="5" borderId="18" xfId="0" applyNumberFormat="1" applyFont="1" applyFill="1" applyBorder="1" applyAlignment="1">
      <alignment horizontal="center" vertical="center"/>
    </xf>
    <xf numFmtId="10" fontId="58" fillId="5" borderId="18" xfId="1" applyNumberFormat="1" applyFont="1" applyFill="1" applyBorder="1" applyAlignment="1">
      <alignment horizontal="center" vertical="center"/>
    </xf>
    <xf numFmtId="0" fontId="16" fillId="40" borderId="0" xfId="0" applyFont="1" applyFill="1" applyAlignment="1">
      <alignment vertical="center"/>
    </xf>
    <xf numFmtId="0" fontId="6" fillId="40" borderId="0" xfId="0" applyFont="1" applyFill="1" applyAlignment="1">
      <alignment vertical="center"/>
    </xf>
    <xf numFmtId="0" fontId="6" fillId="40" borderId="38" xfId="0" applyFont="1" applyFill="1" applyBorder="1" applyAlignment="1">
      <alignment vertical="center"/>
    </xf>
    <xf numFmtId="0" fontId="31" fillId="40" borderId="38" xfId="0" applyFont="1" applyFill="1" applyBorder="1" applyAlignment="1">
      <alignment horizontal="left" vertical="center" wrapText="1"/>
    </xf>
    <xf numFmtId="0" fontId="31" fillId="40" borderId="38" xfId="0" applyFont="1" applyFill="1" applyBorder="1" applyAlignment="1">
      <alignment horizontal="center" vertical="center" wrapText="1"/>
    </xf>
    <xf numFmtId="4" fontId="30" fillId="40" borderId="38" xfId="0" applyNumberFormat="1" applyFont="1" applyFill="1" applyBorder="1" applyAlignment="1">
      <alignment horizontal="center" vertical="center" wrapText="1"/>
    </xf>
    <xf numFmtId="14" fontId="5" fillId="40" borderId="0" xfId="0" quotePrefix="1" applyNumberFormat="1" applyFont="1" applyFill="1" applyBorder="1" applyAlignment="1">
      <alignment horizontal="center" vertical="center"/>
    </xf>
    <xf numFmtId="167" fontId="5" fillId="40" borderId="0" xfId="0" quotePrefix="1" applyNumberFormat="1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4" fontId="13" fillId="40" borderId="49" xfId="0" applyNumberFormat="1" applyFont="1" applyFill="1" applyBorder="1" applyAlignment="1">
      <alignment horizontal="right" vertical="top" wrapText="1"/>
    </xf>
    <xf numFmtId="4" fontId="3" fillId="6" borderId="63" xfId="0" applyNumberFormat="1" applyFont="1" applyFill="1" applyBorder="1" applyAlignment="1">
      <alignment horizontal="right" vertical="top" wrapText="1"/>
    </xf>
    <xf numFmtId="0" fontId="53" fillId="40" borderId="52" xfId="0" applyFont="1" applyFill="1" applyBorder="1" applyAlignment="1">
      <alignment horizontal="left" vertical="top" wrapText="1"/>
    </xf>
    <xf numFmtId="0" fontId="55" fillId="43" borderId="49" xfId="86" applyFont="1" applyFill="1" applyBorder="1" applyAlignment="1">
      <alignment horizontal="left" vertical="center" wrapText="1"/>
    </xf>
    <xf numFmtId="0" fontId="55" fillId="43" borderId="49" xfId="86" applyFont="1" applyFill="1" applyBorder="1" applyAlignment="1">
      <alignment horizontal="center" vertical="center" wrapText="1"/>
    </xf>
    <xf numFmtId="4" fontId="14" fillId="7" borderId="57" xfId="0" applyNumberFormat="1" applyFont="1" applyFill="1" applyBorder="1" applyAlignment="1">
      <alignment horizontal="right" vertical="top" wrapText="1"/>
    </xf>
    <xf numFmtId="0" fontId="5" fillId="42" borderId="64" xfId="0" applyFont="1" applyFill="1" applyBorder="1" applyAlignment="1">
      <alignment horizontal="left" vertical="top" wrapText="1"/>
    </xf>
    <xf numFmtId="0" fontId="5" fillId="42" borderId="65" xfId="0" applyFont="1" applyFill="1" applyBorder="1" applyAlignment="1">
      <alignment horizontal="left" vertical="top" wrapText="1"/>
    </xf>
    <xf numFmtId="0" fontId="5" fillId="42" borderId="65" xfId="0" applyFont="1" applyFill="1" applyBorder="1" applyAlignment="1">
      <alignment horizontal="center" vertical="top" wrapText="1"/>
    </xf>
    <xf numFmtId="165" fontId="5" fillId="42" borderId="65" xfId="0" applyNumberFormat="1" applyFont="1" applyFill="1" applyBorder="1" applyAlignment="1">
      <alignment horizontal="right" vertical="top" wrapText="1"/>
    </xf>
    <xf numFmtId="4" fontId="5" fillId="42" borderId="65" xfId="0" applyNumberFormat="1" applyFont="1" applyFill="1" applyBorder="1" applyAlignment="1">
      <alignment horizontal="right" vertical="top" wrapText="1"/>
    </xf>
    <xf numFmtId="4" fontId="5" fillId="42" borderId="66" xfId="0" applyNumberFormat="1" applyFont="1" applyFill="1" applyBorder="1" applyAlignment="1">
      <alignment horizontal="right" vertical="top" wrapText="1"/>
    </xf>
    <xf numFmtId="0" fontId="13" fillId="0" borderId="61" xfId="0" applyFont="1" applyBorder="1" applyAlignment="1">
      <alignment horizontal="left" vertical="top" wrapText="1"/>
    </xf>
    <xf numFmtId="0" fontId="53" fillId="40" borderId="62" xfId="0" applyFont="1" applyFill="1" applyBorder="1" applyAlignment="1">
      <alignment horizontal="left" vertical="top" wrapText="1"/>
    </xf>
    <xf numFmtId="0" fontId="53" fillId="40" borderId="62" xfId="0" applyFont="1" applyFill="1" applyBorder="1" applyAlignment="1">
      <alignment horizontal="center" vertical="top" wrapText="1"/>
    </xf>
    <xf numFmtId="0" fontId="53" fillId="40" borderId="62" xfId="0" applyFont="1" applyFill="1" applyBorder="1" applyAlignment="1">
      <alignment horizontal="right" vertical="top" wrapText="1"/>
    </xf>
    <xf numFmtId="4" fontId="53" fillId="40" borderId="62" xfId="0" applyNumberFormat="1" applyFont="1" applyFill="1" applyBorder="1" applyAlignment="1">
      <alignment horizontal="right" vertical="top" wrapText="1"/>
    </xf>
    <xf numFmtId="0" fontId="53" fillId="40" borderId="63" xfId="0" applyFont="1" applyFill="1" applyBorder="1" applyAlignment="1">
      <alignment horizontal="right" vertical="top" wrapText="1"/>
    </xf>
    <xf numFmtId="0" fontId="53" fillId="40" borderId="53" xfId="0" applyFont="1" applyFill="1" applyBorder="1" applyAlignment="1">
      <alignment horizontal="left" vertical="top" wrapText="1"/>
    </xf>
    <xf numFmtId="0" fontId="53" fillId="40" borderId="61" xfId="0" applyFont="1" applyFill="1" applyBorder="1" applyAlignment="1">
      <alignment horizontal="left" vertical="top" wrapText="1"/>
    </xf>
    <xf numFmtId="0" fontId="5" fillId="41" borderId="64" xfId="0" applyFont="1" applyFill="1" applyBorder="1" applyAlignment="1">
      <alignment horizontal="left" vertical="top" wrapText="1"/>
    </xf>
    <xf numFmtId="0" fontId="5" fillId="41" borderId="65" xfId="0" applyFont="1" applyFill="1" applyBorder="1" applyAlignment="1">
      <alignment horizontal="left" vertical="top" wrapText="1"/>
    </xf>
    <xf numFmtId="0" fontId="5" fillId="41" borderId="65" xfId="0" applyFont="1" applyFill="1" applyBorder="1" applyAlignment="1">
      <alignment horizontal="center" vertical="top" wrapText="1"/>
    </xf>
    <xf numFmtId="0" fontId="53" fillId="41" borderId="65" xfId="0" applyFont="1" applyFill="1" applyBorder="1" applyAlignment="1">
      <alignment horizontal="right" vertical="top" wrapText="1"/>
    </xf>
    <xf numFmtId="4" fontId="53" fillId="41" borderId="65" xfId="0" applyNumberFormat="1" applyFont="1" applyFill="1" applyBorder="1" applyAlignment="1">
      <alignment horizontal="right" vertical="top" wrapText="1"/>
    </xf>
    <xf numFmtId="0" fontId="53" fillId="41" borderId="66" xfId="0" applyFont="1" applyFill="1" applyBorder="1" applyAlignment="1">
      <alignment horizontal="right" vertical="top" wrapText="1"/>
    </xf>
    <xf numFmtId="4" fontId="31" fillId="0" borderId="22" xfId="0" applyNumberFormat="1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3" fontId="6" fillId="0" borderId="48" xfId="0" applyNumberFormat="1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31" fillId="0" borderId="38" xfId="0" applyFont="1" applyBorder="1" applyAlignment="1">
      <alignment horizontal="left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4" fontId="31" fillId="0" borderId="24" xfId="0" applyNumberFormat="1" applyFont="1" applyBorder="1" applyAlignment="1">
      <alignment horizontal="center" vertical="center" wrapText="1"/>
    </xf>
    <xf numFmtId="4" fontId="30" fillId="0" borderId="38" xfId="0" applyNumberFormat="1" applyFont="1" applyBorder="1" applyAlignment="1">
      <alignment horizontal="center" vertical="center" wrapText="1"/>
    </xf>
    <xf numFmtId="0" fontId="6" fillId="0" borderId="67" xfId="0" applyFont="1" applyBorder="1" applyAlignment="1">
      <alignment vertical="center"/>
    </xf>
    <xf numFmtId="0" fontId="31" fillId="0" borderId="67" xfId="0" applyFont="1" applyBorder="1" applyAlignment="1">
      <alignment horizontal="left" vertical="center" wrapText="1"/>
    </xf>
    <xf numFmtId="0" fontId="31" fillId="0" borderId="67" xfId="0" applyFont="1" applyBorder="1" applyAlignment="1">
      <alignment horizontal="center" vertical="center" wrapText="1"/>
    </xf>
    <xf numFmtId="4" fontId="31" fillId="0" borderId="67" xfId="0" applyNumberFormat="1" applyFont="1" applyBorder="1" applyAlignment="1">
      <alignment horizontal="center" vertical="center" wrapText="1"/>
    </xf>
    <xf numFmtId="4" fontId="30" fillId="0" borderId="67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/>
    </xf>
    <xf numFmtId="0" fontId="31" fillId="0" borderId="22" xfId="0" applyFont="1" applyBorder="1" applyAlignment="1">
      <alignment horizontal="left" vertical="center" wrapText="1"/>
    </xf>
    <xf numFmtId="4" fontId="30" fillId="0" borderId="22" xfId="0" applyNumberFormat="1" applyFont="1" applyBorder="1" applyAlignment="1">
      <alignment horizontal="center" vertical="center" wrapText="1"/>
    </xf>
    <xf numFmtId="0" fontId="6" fillId="0" borderId="68" xfId="0" applyFont="1" applyBorder="1" applyAlignment="1">
      <alignment vertical="center"/>
    </xf>
    <xf numFmtId="0" fontId="31" fillId="0" borderId="68" xfId="0" applyFont="1" applyBorder="1" applyAlignment="1">
      <alignment horizontal="left" vertical="center" wrapText="1"/>
    </xf>
    <xf numFmtId="0" fontId="31" fillId="0" borderId="68" xfId="0" applyFont="1" applyBorder="1" applyAlignment="1">
      <alignment horizontal="center" vertical="center" wrapText="1"/>
    </xf>
    <xf numFmtId="4" fontId="31" fillId="0" borderId="68" xfId="0" applyNumberFormat="1" applyFont="1" applyBorder="1" applyAlignment="1">
      <alignment horizontal="center" vertical="center" wrapText="1"/>
    </xf>
    <xf numFmtId="4" fontId="30" fillId="0" borderId="68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center" vertical="center" wrapText="1"/>
    </xf>
    <xf numFmtId="4" fontId="31" fillId="0" borderId="20" xfId="0" applyNumberFormat="1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center" wrapText="1"/>
    </xf>
    <xf numFmtId="3" fontId="6" fillId="0" borderId="67" xfId="0" applyNumberFormat="1" applyFont="1" applyBorder="1" applyAlignment="1">
      <alignment vertical="center"/>
    </xf>
    <xf numFmtId="0" fontId="23" fillId="40" borderId="22" xfId="0" applyFont="1" applyFill="1" applyBorder="1" applyAlignment="1">
      <alignment horizontal="left" vertical="center" wrapText="1" indent="3"/>
    </xf>
    <xf numFmtId="4" fontId="29" fillId="40" borderId="22" xfId="0" applyNumberFormat="1" applyFont="1" applyFill="1" applyBorder="1" applyAlignment="1">
      <alignment horizontal="center" vertical="center" wrapText="1"/>
    </xf>
    <xf numFmtId="4" fontId="23" fillId="5" borderId="24" xfId="0" applyNumberFormat="1" applyFont="1" applyFill="1" applyBorder="1" applyAlignment="1">
      <alignment vertical="center" wrapText="1"/>
    </xf>
    <xf numFmtId="10" fontId="23" fillId="5" borderId="24" xfId="1" applyNumberFormat="1" applyFont="1" applyFill="1" applyBorder="1" applyAlignment="1">
      <alignment vertical="center" wrapText="1"/>
    </xf>
    <xf numFmtId="4" fontId="30" fillId="0" borderId="75" xfId="0" applyNumberFormat="1" applyFont="1" applyBorder="1" applyAlignment="1">
      <alignment horizontal="center" vertical="center" wrapText="1"/>
    </xf>
    <xf numFmtId="2" fontId="31" fillId="0" borderId="20" xfId="0" applyNumberFormat="1" applyFont="1" applyBorder="1" applyAlignment="1">
      <alignment horizontal="center" vertical="center" wrapText="1"/>
    </xf>
    <xf numFmtId="0" fontId="13" fillId="0" borderId="49" xfId="0" applyNumberFormat="1" applyFont="1" applyBorder="1" applyAlignment="1">
      <alignment horizontal="right" vertical="top" wrapText="1"/>
    </xf>
    <xf numFmtId="2" fontId="31" fillId="0" borderId="24" xfId="0" applyNumberFormat="1" applyFont="1" applyBorder="1" applyAlignment="1">
      <alignment horizontal="center" vertical="center" wrapText="1"/>
    </xf>
    <xf numFmtId="2" fontId="31" fillId="0" borderId="67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 wrapText="1"/>
    </xf>
    <xf numFmtId="0" fontId="16" fillId="5" borderId="14" xfId="0" applyFont="1" applyFill="1" applyBorder="1" applyAlignment="1">
      <alignment horizontal="center" vertical="center"/>
    </xf>
    <xf numFmtId="0" fontId="6" fillId="40" borderId="20" xfId="0" applyFont="1" applyFill="1" applyBorder="1" applyAlignment="1"/>
    <xf numFmtId="0" fontId="6" fillId="40" borderId="22" xfId="0" applyFont="1" applyFill="1" applyBorder="1" applyAlignment="1"/>
    <xf numFmtId="0" fontId="6" fillId="40" borderId="24" xfId="0" applyFont="1" applyFill="1" applyBorder="1" applyAlignment="1"/>
    <xf numFmtId="44" fontId="6" fillId="0" borderId="30" xfId="91" applyFont="1" applyBorder="1" applyAlignment="1">
      <alignment vertical="center"/>
    </xf>
    <xf numFmtId="0" fontId="16" fillId="5" borderId="79" xfId="0" applyFont="1" applyFill="1" applyBorder="1" applyAlignment="1">
      <alignment horizontal="center" vertical="center"/>
    </xf>
    <xf numFmtId="44" fontId="6" fillId="0" borderId="30" xfId="91" applyFont="1" applyBorder="1" applyAlignment="1">
      <alignment horizontal="center" vertical="center"/>
    </xf>
    <xf numFmtId="0" fontId="6" fillId="40" borderId="20" xfId="0" applyFont="1" applyFill="1" applyBorder="1" applyAlignment="1">
      <alignment horizontal="left"/>
    </xf>
    <xf numFmtId="0" fontId="6" fillId="40" borderId="22" xfId="0" applyFont="1" applyFill="1" applyBorder="1" applyAlignment="1">
      <alignment horizontal="left"/>
    </xf>
    <xf numFmtId="0" fontId="6" fillId="40" borderId="24" xfId="0" applyFont="1" applyFill="1" applyBorder="1" applyAlignment="1">
      <alignment horizontal="left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3" fillId="6" borderId="50" xfId="0" applyFont="1" applyFill="1" applyBorder="1" applyAlignment="1">
      <alignment horizontal="right" vertical="center" wrapText="1"/>
    </xf>
    <xf numFmtId="0" fontId="3" fillId="6" borderId="49" xfId="0" applyFont="1" applyFill="1" applyBorder="1" applyAlignment="1">
      <alignment horizontal="right" vertical="center" wrapText="1"/>
    </xf>
    <xf numFmtId="0" fontId="14" fillId="6" borderId="58" xfId="0" applyFont="1" applyFill="1" applyBorder="1" applyAlignment="1">
      <alignment horizontal="right" vertical="center" wrapText="1"/>
    </xf>
    <xf numFmtId="0" fontId="14" fillId="6" borderId="59" xfId="0" applyFont="1" applyFill="1" applyBorder="1" applyAlignment="1">
      <alignment horizontal="right" vertical="center" wrapText="1"/>
    </xf>
    <xf numFmtId="0" fontId="14" fillId="6" borderId="55" xfId="0" applyFont="1" applyFill="1" applyBorder="1" applyAlignment="1">
      <alignment horizontal="right" vertical="center" wrapText="1"/>
    </xf>
    <xf numFmtId="0" fontId="14" fillId="6" borderId="56" xfId="0" applyFont="1" applyFill="1" applyBorder="1" applyAlignment="1">
      <alignment horizontal="right" vertical="center" wrapText="1"/>
    </xf>
    <xf numFmtId="0" fontId="3" fillId="6" borderId="69" xfId="0" applyFont="1" applyFill="1" applyBorder="1" applyAlignment="1">
      <alignment horizontal="right" vertical="center" wrapText="1"/>
    </xf>
    <xf numFmtId="0" fontId="3" fillId="6" borderId="70" xfId="0" applyFont="1" applyFill="1" applyBorder="1" applyAlignment="1">
      <alignment horizontal="right" vertical="center" wrapText="1"/>
    </xf>
    <xf numFmtId="0" fontId="3" fillId="6" borderId="71" xfId="0" applyFont="1" applyFill="1" applyBorder="1" applyAlignment="1">
      <alignment horizontal="right" vertical="center" wrapText="1"/>
    </xf>
    <xf numFmtId="0" fontId="3" fillId="6" borderId="61" xfId="0" applyFont="1" applyFill="1" applyBorder="1" applyAlignment="1">
      <alignment horizontal="right" vertical="center" wrapText="1"/>
    </xf>
    <xf numFmtId="0" fontId="3" fillId="6" borderId="62" xfId="0" applyFont="1" applyFill="1" applyBorder="1" applyAlignment="1">
      <alignment horizontal="right" vertical="center" wrapText="1"/>
    </xf>
    <xf numFmtId="0" fontId="14" fillId="6" borderId="72" xfId="0" applyFont="1" applyFill="1" applyBorder="1" applyAlignment="1">
      <alignment horizontal="right" vertical="center" wrapText="1"/>
    </xf>
    <xf numFmtId="0" fontId="14" fillId="6" borderId="73" xfId="0" applyFont="1" applyFill="1" applyBorder="1" applyAlignment="1">
      <alignment horizontal="right" vertical="center" wrapText="1"/>
    </xf>
    <xf numFmtId="0" fontId="14" fillId="6" borderId="74" xfId="0" applyFont="1" applyFill="1" applyBorder="1" applyAlignment="1">
      <alignment horizontal="right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horizontal="left" vertical="center" wrapText="1"/>
    </xf>
    <xf numFmtId="0" fontId="23" fillId="5" borderId="22" xfId="0" applyFont="1" applyFill="1" applyBorder="1" applyAlignment="1">
      <alignment horizontal="left" vertical="center" wrapText="1"/>
    </xf>
    <xf numFmtId="0" fontId="23" fillId="40" borderId="22" xfId="0" applyFont="1" applyFill="1" applyBorder="1" applyAlignment="1">
      <alignment horizontal="center" vertical="center" wrapText="1"/>
    </xf>
    <xf numFmtId="0" fontId="23" fillId="40" borderId="22" xfId="0" applyFont="1" applyFill="1" applyBorder="1" applyAlignment="1">
      <alignment horizontal="left" vertical="center" wrapText="1"/>
    </xf>
    <xf numFmtId="0" fontId="23" fillId="5" borderId="24" xfId="0" applyFont="1" applyFill="1" applyBorder="1" applyAlignment="1">
      <alignment horizontal="left"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2" fontId="16" fillId="0" borderId="15" xfId="0" applyNumberFormat="1" applyFont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5" fillId="0" borderId="26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2" fontId="16" fillId="0" borderId="22" xfId="0" applyNumberFormat="1" applyFont="1" applyBorder="1" applyAlignment="1">
      <alignment horizontal="center" vertical="center"/>
    </xf>
    <xf numFmtId="2" fontId="16" fillId="0" borderId="24" xfId="0" applyNumberFormat="1" applyFont="1" applyBorder="1" applyAlignment="1">
      <alignment horizontal="center" vertical="center"/>
    </xf>
    <xf numFmtId="0" fontId="15" fillId="5" borderId="31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0" fontId="19" fillId="0" borderId="11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19" fillId="0" borderId="13" xfId="0" applyFont="1" applyBorder="1" applyAlignment="1">
      <alignment horizontal="right" vertical="center"/>
    </xf>
    <xf numFmtId="2" fontId="16" fillId="0" borderId="11" xfId="0" applyNumberFormat="1" applyFont="1" applyBorder="1" applyAlignment="1">
      <alignment horizontal="center" vertical="center"/>
    </xf>
    <xf numFmtId="2" fontId="16" fillId="0" borderId="13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 wrapText="1" indent="8"/>
    </xf>
    <xf numFmtId="0" fontId="8" fillId="0" borderId="9" xfId="0" applyFont="1" applyFill="1" applyBorder="1" applyAlignment="1">
      <alignment horizontal="right" vertical="center" wrapText="1" indent="8"/>
    </xf>
    <xf numFmtId="0" fontId="12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wrapText="1" indent="8"/>
    </xf>
    <xf numFmtId="0" fontId="8" fillId="4" borderId="9" xfId="0" applyFont="1" applyFill="1" applyBorder="1" applyAlignment="1">
      <alignment horizontal="right" vertical="center" wrapText="1" indent="8"/>
    </xf>
    <xf numFmtId="0" fontId="24" fillId="0" borderId="0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76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82" xfId="0" applyFont="1" applyFill="1" applyBorder="1" applyAlignment="1">
      <alignment horizontal="center" vertical="center" wrapText="1"/>
    </xf>
    <xf numFmtId="44" fontId="16" fillId="40" borderId="21" xfId="91" applyFont="1" applyFill="1" applyBorder="1" applyAlignment="1">
      <alignment horizontal="center" vertical="center" wrapText="1"/>
    </xf>
    <xf numFmtId="44" fontId="16" fillId="40" borderId="77" xfId="91" applyFont="1" applyFill="1" applyBorder="1" applyAlignment="1">
      <alignment horizontal="center" vertical="center" wrapText="1"/>
    </xf>
    <xf numFmtId="44" fontId="16" fillId="40" borderId="35" xfId="91" applyFont="1" applyFill="1" applyBorder="1" applyAlignment="1">
      <alignment horizontal="center" vertical="center" wrapText="1"/>
    </xf>
    <xf numFmtId="44" fontId="16" fillId="40" borderId="78" xfId="91" applyFont="1" applyFill="1" applyBorder="1" applyAlignment="1">
      <alignment horizontal="center" vertical="center" wrapText="1"/>
    </xf>
  </cellXfs>
  <cellStyles count="92">
    <cellStyle name="20% - Ênfase1" xfId="20" builtinId="30" customBuiltin="1"/>
    <cellStyle name="20% - Ênfase1 2" xfId="63"/>
    <cellStyle name="20% - Ênfase2" xfId="24" builtinId="34" customBuiltin="1"/>
    <cellStyle name="20% - Ênfase2 2" xfId="67"/>
    <cellStyle name="20% - Ênfase3" xfId="28" builtinId="38" customBuiltin="1"/>
    <cellStyle name="20% - Ênfase3 2" xfId="71"/>
    <cellStyle name="20% - Ênfase4" xfId="32" builtinId="42" customBuiltin="1"/>
    <cellStyle name="20% - Ênfase4 2" xfId="75"/>
    <cellStyle name="20% - Ênfase5" xfId="36" builtinId="46" customBuiltin="1"/>
    <cellStyle name="20% - Ênfase5 2" xfId="79"/>
    <cellStyle name="20% - Ênfase6" xfId="40" builtinId="50" customBuiltin="1"/>
    <cellStyle name="20% - Ênfase6 2" xfId="83"/>
    <cellStyle name="40% - Ênfase1" xfId="21" builtinId="31" customBuiltin="1"/>
    <cellStyle name="40% - Ênfase1 2" xfId="64"/>
    <cellStyle name="40% - Ênfase2" xfId="25" builtinId="35" customBuiltin="1"/>
    <cellStyle name="40% - Ênfase2 2" xfId="68"/>
    <cellStyle name="40% - Ênfase3" xfId="29" builtinId="39" customBuiltin="1"/>
    <cellStyle name="40% - Ênfase3 2" xfId="72"/>
    <cellStyle name="40% - Ênfase4" xfId="33" builtinId="43" customBuiltin="1"/>
    <cellStyle name="40% - Ênfase4 2" xfId="76"/>
    <cellStyle name="40% - Ênfase5" xfId="37" builtinId="47" customBuiltin="1"/>
    <cellStyle name="40% - Ênfase5 2" xfId="80"/>
    <cellStyle name="40% - Ênfase6" xfId="41" builtinId="51" customBuiltin="1"/>
    <cellStyle name="40% - Ênfase6 2" xfId="84"/>
    <cellStyle name="60% - Ênfase1" xfId="22" builtinId="32" customBuiltin="1"/>
    <cellStyle name="60% - Ênfase1 2" xfId="65"/>
    <cellStyle name="60% - Ênfase2" xfId="26" builtinId="36" customBuiltin="1"/>
    <cellStyle name="60% - Ênfase2 2" xfId="69"/>
    <cellStyle name="60% - Ênfase3" xfId="30" builtinId="40" customBuiltin="1"/>
    <cellStyle name="60% - Ênfase3 2" xfId="73"/>
    <cellStyle name="60% - Ênfase4" xfId="34" builtinId="44" customBuiltin="1"/>
    <cellStyle name="60% - Ênfase4 2" xfId="77"/>
    <cellStyle name="60% - Ênfase5" xfId="38" builtinId="48" customBuiltin="1"/>
    <cellStyle name="60% - Ênfase5 2" xfId="81"/>
    <cellStyle name="60% - Ênfase6" xfId="42" builtinId="52" customBuiltin="1"/>
    <cellStyle name="60% - Ênfase6 2" xfId="85"/>
    <cellStyle name="Bom" xfId="8" builtinId="26" customBuiltin="1"/>
    <cellStyle name="Bom 2" xfId="51"/>
    <cellStyle name="Cálculo" xfId="13" builtinId="22" customBuiltin="1"/>
    <cellStyle name="Cálculo 2" xfId="56"/>
    <cellStyle name="Célula de Verificação" xfId="15" builtinId="23" customBuiltin="1"/>
    <cellStyle name="Célula de Verificação 2" xfId="58"/>
    <cellStyle name="Célula Vinculada" xfId="14" builtinId="24" customBuiltin="1"/>
    <cellStyle name="Célula Vinculada 2" xfId="57"/>
    <cellStyle name="Ênfase1" xfId="19" builtinId="29" customBuiltin="1"/>
    <cellStyle name="Ênfase1 2" xfId="62"/>
    <cellStyle name="Ênfase2" xfId="23" builtinId="33" customBuiltin="1"/>
    <cellStyle name="Ênfase2 2" xfId="66"/>
    <cellStyle name="Ênfase3" xfId="27" builtinId="37" customBuiltin="1"/>
    <cellStyle name="Ênfase3 2" xfId="70"/>
    <cellStyle name="Ênfase4" xfId="31" builtinId="41" customBuiltin="1"/>
    <cellStyle name="Ênfase4 2" xfId="74"/>
    <cellStyle name="Ênfase5" xfId="35" builtinId="45" customBuiltin="1"/>
    <cellStyle name="Ênfase5 2" xfId="78"/>
    <cellStyle name="Ênfase6" xfId="39" builtinId="49" customBuiltin="1"/>
    <cellStyle name="Ênfase6 2" xfId="82"/>
    <cellStyle name="Entrada" xfId="11" builtinId="20" customBuiltin="1"/>
    <cellStyle name="Entrada 2" xfId="54"/>
    <cellStyle name="Estilo 1" xfId="88"/>
    <cellStyle name="Incorreto" xfId="9" builtinId="27" customBuiltin="1"/>
    <cellStyle name="Incorreto 2" xfId="52"/>
    <cellStyle name="Moeda" xfId="91" builtinId="4"/>
    <cellStyle name="Neutra" xfId="10" builtinId="28" customBuiltin="1"/>
    <cellStyle name="Neutra 2" xfId="53"/>
    <cellStyle name="Normal" xfId="0" builtinId="0"/>
    <cellStyle name="Normal 2" xfId="43"/>
    <cellStyle name="Normal 2 9" xfId="45"/>
    <cellStyle name="Normal 3" xfId="87"/>
    <cellStyle name="Normal 3 2" xfId="89"/>
    <cellStyle name="Normal 4" xfId="90"/>
    <cellStyle name="Normal 6" xfId="2"/>
    <cellStyle name="Normal_Pesquisa no referencial 10 de maio de 2013" xfId="86"/>
    <cellStyle name="Nota 2" xfId="44"/>
    <cellStyle name="Porcentagem" xfId="1" builtinId="5"/>
    <cellStyle name="Saída" xfId="12" builtinId="21" customBuiltin="1"/>
    <cellStyle name="Saída 2" xfId="55"/>
    <cellStyle name="Texto de Aviso" xfId="16" builtinId="11" customBuiltin="1"/>
    <cellStyle name="Texto de Aviso 2" xfId="59"/>
    <cellStyle name="Texto Explicativo" xfId="17" builtinId="53" customBuiltin="1"/>
    <cellStyle name="Texto Explicativo 2" xfId="60"/>
    <cellStyle name="Título" xfId="3" builtinId="15" customBuiltin="1"/>
    <cellStyle name="Título 1" xfId="4" builtinId="16" customBuiltin="1"/>
    <cellStyle name="Título 1 2" xfId="47"/>
    <cellStyle name="Título 2" xfId="5" builtinId="17" customBuiltin="1"/>
    <cellStyle name="Título 2 2" xfId="48"/>
    <cellStyle name="Título 3" xfId="6" builtinId="18" customBuiltin="1"/>
    <cellStyle name="Título 3 2" xfId="49"/>
    <cellStyle name="Título 4" xfId="7" builtinId="19" customBuiltin="1"/>
    <cellStyle name="Título 4 2" xfId="50"/>
    <cellStyle name="Título 5" xfId="46"/>
    <cellStyle name="Total" xfId="18" builtinId="25" customBuiltin="1"/>
    <cellStyle name="Total 2" xfId="61"/>
  </cellStyles>
  <dxfs count="1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Cronograma Físico - Financeiro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103018372703413"/>
          <c:y val="0.18554425488480605"/>
          <c:w val="0.82841426071741031"/>
          <c:h val="0.577721638961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'004. Cronograma Físico-Financ.'!$D$31</c:f>
              <c:strCache>
                <c:ptCount val="1"/>
                <c:pt idx="0">
                  <c:v>TOTAL COM B.D.I. (POR AVANÇOS)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'004. Cronograma Físico-Financ.'!$M$24:$O$24</c:f>
              <c:numCache>
                <c:formatCode>General</c:formatCode>
                <c:ptCount val="3"/>
                <c:pt idx="0">
                  <c:v>15</c:v>
                </c:pt>
                <c:pt idx="1">
                  <c:v>30</c:v>
                </c:pt>
                <c:pt idx="2">
                  <c:v>45</c:v>
                </c:pt>
              </c:numCache>
            </c:numRef>
          </c:cat>
          <c:val>
            <c:numRef>
              <c:f>'004. Cronograma Físico-Financ.'!$M$29:$O$29</c:f>
              <c:numCache>
                <c:formatCode>0.00%</c:formatCode>
                <c:ptCount val="3"/>
                <c:pt idx="0">
                  <c:v>0.17342932509089737</c:v>
                </c:pt>
                <c:pt idx="1">
                  <c:v>0.42082638680100176</c:v>
                </c:pt>
                <c:pt idx="2">
                  <c:v>0.40574428809094448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850880"/>
        <c:axId val="121861248"/>
      </c:barChart>
      <c:lineChart>
        <c:grouping val="stacked"/>
        <c:varyColors val="0"/>
        <c:ser>
          <c:idx val="1"/>
          <c:order val="1"/>
          <c:tx>
            <c:strRef>
              <c:f>'004. Cronograma Físico-Financ.'!$D$32</c:f>
              <c:strCache>
                <c:ptCount val="1"/>
                <c:pt idx="0">
                  <c:v>TOTAL COM B.D.I. (ACUMULADOS)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'004. Cronograma Físico-Financ.'!$M$30:$O$30</c:f>
              <c:numCache>
                <c:formatCode>0.00%</c:formatCode>
                <c:ptCount val="3"/>
                <c:pt idx="0">
                  <c:v>0.17342932509089737</c:v>
                </c:pt>
                <c:pt idx="1">
                  <c:v>0.59425571189189919</c:v>
                </c:pt>
                <c:pt idx="2">
                  <c:v>0.99999999998284361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50880"/>
        <c:axId val="121861248"/>
      </c:lineChart>
      <c:catAx>
        <c:axId val="12185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Dias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1861248"/>
        <c:crosses val="autoZero"/>
        <c:auto val="1"/>
        <c:lblAlgn val="ctr"/>
        <c:lblOffset val="100"/>
        <c:noMultiLvlLbl val="0"/>
      </c:catAx>
      <c:valAx>
        <c:axId val="121861248"/>
        <c:scaling>
          <c:orientation val="minMax"/>
          <c:max val="1"/>
        </c:scaling>
        <c:delete val="1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Evolução Físico - Financeira</a:t>
                </a: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crossAx val="121850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2554432</xdr:colOff>
      <xdr:row>32</xdr:row>
      <xdr:rowOff>34637</xdr:rowOff>
    </xdr:from>
    <xdr:to>
      <xdr:col>6</xdr:col>
      <xdr:colOff>207356</xdr:colOff>
      <xdr:row>34</xdr:row>
      <xdr:rowOff>56516</xdr:rowOff>
    </xdr:to>
    <xdr:pic>
      <xdr:nvPicPr>
        <xdr:cNvPr id="2" name="Imagem 1" descr="C:\Users\1235426\Documents\CAMILA\Scan_20190919_113703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0227" y="9265228"/>
          <a:ext cx="3411220" cy="437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1801091</xdr:colOff>
      <xdr:row>32</xdr:row>
      <xdr:rowOff>135082</xdr:rowOff>
    </xdr:from>
    <xdr:to>
      <xdr:col>9</xdr:col>
      <xdr:colOff>285750</xdr:colOff>
      <xdr:row>48</xdr:row>
      <xdr:rowOff>8659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2606386</xdr:colOff>
      <xdr:row>34</xdr:row>
      <xdr:rowOff>181841</xdr:rowOff>
    </xdr:from>
    <xdr:ext cx="184731" cy="264560"/>
    <xdr:sp macro="" textlink="">
      <xdr:nvSpPr>
        <xdr:cNvPr id="3" name="CaixaDeTexto 2"/>
        <xdr:cNvSpPr txBox="1"/>
      </xdr:nvSpPr>
      <xdr:spPr>
        <a:xfrm>
          <a:off x="3229841" y="5403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41432</xdr:colOff>
      <xdr:row>17</xdr:row>
      <xdr:rowOff>82823</xdr:rowOff>
    </xdr:from>
    <xdr:to>
      <xdr:col>8</xdr:col>
      <xdr:colOff>190510</xdr:colOff>
      <xdr:row>20</xdr:row>
      <xdr:rowOff>223627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084" y="4083323"/>
          <a:ext cx="5516209" cy="2526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9"/>
  <sheetViews>
    <sheetView showGridLines="0" tabSelected="1" view="pageBreakPreview" zoomScaleNormal="100" zoomScaleSheetLayoutView="100" workbookViewId="0">
      <selection activeCell="D10" sqref="D10"/>
    </sheetView>
  </sheetViews>
  <sheetFormatPr defaultColWidth="9.140625" defaultRowHeight="16.5" x14ac:dyDescent="0.3"/>
  <cols>
    <col min="1" max="1" width="9" style="34" customWidth="1"/>
    <col min="2" max="2" width="7.42578125" style="34" customWidth="1"/>
    <col min="3" max="3" width="89.5703125" style="34" customWidth="1"/>
    <col min="4" max="4" width="17" style="34" bestFit="1" customWidth="1"/>
    <col min="5" max="5" width="11.85546875" style="35" customWidth="1"/>
    <col min="6" max="16384" width="9.140625" style="34"/>
  </cols>
  <sheetData>
    <row r="1" spans="1:7" s="57" customFormat="1" x14ac:dyDescent="0.3">
      <c r="A1" s="61"/>
      <c r="B1" s="59" t="s">
        <v>230</v>
      </c>
      <c r="C1" s="64"/>
      <c r="D1" s="58" t="s">
        <v>0</v>
      </c>
      <c r="E1" s="231" t="s">
        <v>247</v>
      </c>
      <c r="F1" s="60"/>
      <c r="G1" s="60"/>
    </row>
    <row r="2" spans="1:7" s="73" customFormat="1" x14ac:dyDescent="0.3">
      <c r="A2" s="61"/>
      <c r="B2" s="59" t="s">
        <v>145</v>
      </c>
      <c r="C2" s="72"/>
      <c r="D2" s="58" t="s">
        <v>1</v>
      </c>
      <c r="E2" s="232">
        <v>43575</v>
      </c>
      <c r="F2" s="60"/>
      <c r="G2" s="60"/>
    </row>
    <row r="3" spans="1:7" s="57" customFormat="1" x14ac:dyDescent="0.3">
      <c r="A3" s="61"/>
      <c r="B3" s="70"/>
      <c r="C3" s="66"/>
      <c r="D3" s="58" t="s">
        <v>2</v>
      </c>
      <c r="E3" s="2">
        <v>0.86150000000000004</v>
      </c>
      <c r="F3" s="60"/>
      <c r="G3" s="60"/>
    </row>
    <row r="4" spans="1:7" s="57" customFormat="1" x14ac:dyDescent="0.3">
      <c r="A4" s="61"/>
      <c r="B4" s="4"/>
      <c r="C4" s="59"/>
      <c r="D4" s="58" t="s">
        <v>3</v>
      </c>
      <c r="E4" s="2">
        <v>0.48730000000000001</v>
      </c>
      <c r="F4" s="60"/>
      <c r="G4" s="60"/>
    </row>
    <row r="5" spans="1:7" s="57" customFormat="1" x14ac:dyDescent="0.3">
      <c r="A5" s="61"/>
      <c r="B5" s="4"/>
      <c r="C5" s="59"/>
      <c r="D5" s="58" t="s">
        <v>6</v>
      </c>
      <c r="E5" s="2">
        <v>0.28820000000000001</v>
      </c>
      <c r="F5" s="60"/>
      <c r="G5" s="60"/>
    </row>
    <row r="6" spans="1:7" s="57" customFormat="1" x14ac:dyDescent="0.3">
      <c r="A6" s="61"/>
      <c r="B6" s="3" t="s">
        <v>5</v>
      </c>
      <c r="D6" s="58"/>
      <c r="E6" s="2"/>
      <c r="F6" s="60"/>
      <c r="G6" s="60"/>
    </row>
    <row r="7" spans="1:7" x14ac:dyDescent="0.3">
      <c r="A7" s="1"/>
      <c r="B7" s="5"/>
      <c r="C7" s="5"/>
      <c r="D7" s="6"/>
      <c r="E7" s="82"/>
      <c r="F7" s="7"/>
      <c r="G7" s="7"/>
    </row>
    <row r="8" spans="1:7" s="41" customFormat="1" ht="27" x14ac:dyDescent="0.3">
      <c r="B8" s="77" t="s">
        <v>77</v>
      </c>
      <c r="C8" s="77" t="s">
        <v>11</v>
      </c>
      <c r="D8" s="78" t="s">
        <v>120</v>
      </c>
      <c r="E8" s="78" t="s">
        <v>123</v>
      </c>
    </row>
    <row r="9" spans="1:7" s="41" customFormat="1" x14ac:dyDescent="0.3">
      <c r="B9" s="79" t="s">
        <v>126</v>
      </c>
      <c r="C9" s="83" t="s">
        <v>138</v>
      </c>
      <c r="D9" s="96">
        <f>SUMIF('002.Orçamento Sintético'!$B$10:$B$171,'001.Orçamento Global'!B9,'002.Orçamento Sintético'!$J$10:$J$171)</f>
        <v>12860.1</v>
      </c>
      <c r="E9" s="99">
        <f t="shared" ref="E9:E14" si="0">D9/$D$15</f>
        <v>0.17156533624387066</v>
      </c>
    </row>
    <row r="10" spans="1:7" s="41" customFormat="1" x14ac:dyDescent="0.3">
      <c r="B10" s="81" t="s">
        <v>127</v>
      </c>
      <c r="C10" s="84" t="s">
        <v>139</v>
      </c>
      <c r="D10" s="97">
        <f>SUMIF('002.Orçamento Sintético'!$B$10:$B$171,'001.Orçamento Global'!B10,'002.Orçamento Sintético'!$J$10:$J$171)</f>
        <v>1284.45</v>
      </c>
      <c r="E10" s="100">
        <f t="shared" si="0"/>
        <v>1.7135721816971851E-2</v>
      </c>
    </row>
    <row r="11" spans="1:7" s="41" customFormat="1" x14ac:dyDescent="0.3">
      <c r="B11" s="80" t="s">
        <v>128</v>
      </c>
      <c r="C11" s="85" t="s">
        <v>234</v>
      </c>
      <c r="D11" s="98">
        <f>SUMIF('002.Orçamento Sintético'!$B$10:$B$171,'001.Orçamento Global'!B11,'002.Orçamento Sintético'!$J$10:$J$171)</f>
        <v>10612.3855</v>
      </c>
      <c r="E11" s="101">
        <f t="shared" si="0"/>
        <v>0.14157879695002976</v>
      </c>
    </row>
    <row r="12" spans="1:7" s="41" customFormat="1" x14ac:dyDescent="0.3">
      <c r="B12" s="81" t="s">
        <v>129</v>
      </c>
      <c r="C12" s="84" t="s">
        <v>218</v>
      </c>
      <c r="D12" s="97">
        <f>SUMIF('002.Orçamento Sintético'!$B$10:$B$171,'001.Orçamento Global'!B12,'002.Orçamento Sintético'!$J$10:$J$171)</f>
        <v>37960.715700000001</v>
      </c>
      <c r="E12" s="100">
        <f t="shared" si="0"/>
        <v>0.50643019518732202</v>
      </c>
    </row>
    <row r="13" spans="1:7" s="41" customFormat="1" x14ac:dyDescent="0.3">
      <c r="B13" s="207" t="s">
        <v>130</v>
      </c>
      <c r="C13" s="289" t="s">
        <v>225</v>
      </c>
      <c r="D13" s="290">
        <f>SUMIF('002.Orçamento Sintético'!$B$10:$B$171,'001.Orçamento Global'!B13,'002.Orçamento Sintético'!$J$10:$J$171)</f>
        <v>10186.59814</v>
      </c>
      <c r="E13" s="101">
        <f t="shared" si="0"/>
        <v>0.13589840942685419</v>
      </c>
    </row>
    <row r="14" spans="1:7" s="41" customFormat="1" x14ac:dyDescent="0.3">
      <c r="B14" s="263" t="s">
        <v>226</v>
      </c>
      <c r="C14" s="84" t="s">
        <v>140</v>
      </c>
      <c r="D14" s="97">
        <f>SUMIF('002.Orçamento Sintético'!$B$10:$B$171,'001.Orçamento Global'!B14,'002.Orçamento Sintético'!$J$10:$J$171)</f>
        <v>2053.1999999999998</v>
      </c>
      <c r="E14" s="100">
        <f t="shared" si="0"/>
        <v>2.739154037495161E-2</v>
      </c>
    </row>
    <row r="15" spans="1:7" s="121" customFormat="1" ht="17.25" x14ac:dyDescent="0.3">
      <c r="B15" s="117"/>
      <c r="C15" s="118" t="s">
        <v>190</v>
      </c>
      <c r="D15" s="119">
        <f>SUM(D9:D14)</f>
        <v>74957.449339999992</v>
      </c>
      <c r="E15" s="120">
        <f>SUM(E9:E14)</f>
        <v>1</v>
      </c>
    </row>
    <row r="18" spans="3:3" x14ac:dyDescent="0.3">
      <c r="C18" s="309"/>
    </row>
    <row r="19" spans="3:3" ht="39" customHeight="1" x14ac:dyDescent="0.3">
      <c r="C19" s="311"/>
    </row>
  </sheetData>
  <printOptions horizontalCentered="1"/>
  <pageMargins left="0.47" right="0.51181102362204722" top="3.39" bottom="0.6692913385826772" header="0.87" footer="0.23622047244094491"/>
  <pageSetup paperSize="9" scale="73" fitToHeight="0" orientation="portrait" r:id="rId1"/>
  <headerFooter>
    <oddHeader>&amp;L&amp;G&amp;C&amp;"Arial Narrow,Negrito"REPÚBLICA FEDERATIVA DO BRASIL
MINISTÉRIO DA EDUCAÇÃO
SECRETARIA DE EDUCAÇÃO TECNOLÓGICA
INSTITUTO FEDERAL DE EDUCAÇÃO, CIÊNCIA E TEC. DO AMAZONAS
CAMPUS MANAUS DISTRITO INDUSTRIAL
COORDENAÇÃO DE ADMINISTRAÇÃO DA SEDE&amp;R&amp;G</oddHeader>
    <oddFooter>&amp;C&amp;"Arial Narrow,Negrito"&amp;10Avenida Gov. Danilo de Matos Areosa, 1672, Distrito Industrial - Manaus/AM 
Tel: (92) 3614-6238&amp;R&amp;"Arial,Normal"Página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K208"/>
  <sheetViews>
    <sheetView showGridLines="0" view="pageBreakPreview" topLeftCell="A24" zoomScale="110" zoomScaleNormal="100" zoomScaleSheetLayoutView="110" workbookViewId="0">
      <selection activeCell="C19" sqref="C19"/>
    </sheetView>
  </sheetViews>
  <sheetFormatPr defaultRowHeight="16.5" x14ac:dyDescent="0.25"/>
  <cols>
    <col min="1" max="1" width="9.140625" style="36"/>
    <col min="2" max="2" width="6" style="36" hidden="1" customWidth="1"/>
    <col min="3" max="3" width="5.85546875" style="36" customWidth="1"/>
    <col min="4" max="4" width="56.5703125" style="36" customWidth="1"/>
    <col min="5" max="5" width="12.85546875" style="90" customWidth="1"/>
    <col min="6" max="6" width="16.85546875" style="36" customWidth="1"/>
    <col min="7" max="7" width="9.85546875" style="36" bestFit="1" customWidth="1"/>
    <col min="8" max="8" width="8.7109375" style="36" bestFit="1" customWidth="1"/>
    <col min="9" max="9" width="11.42578125" style="36" customWidth="1"/>
    <col min="10" max="10" width="18.85546875" style="37" customWidth="1"/>
    <col min="11" max="11" width="12.42578125" style="36" bestFit="1" customWidth="1"/>
    <col min="12" max="12" width="9.140625" style="36"/>
    <col min="13" max="13" width="10" style="36" bestFit="1" customWidth="1"/>
    <col min="14" max="16384" width="9.140625" style="36"/>
  </cols>
  <sheetData>
    <row r="1" spans="2:11" s="60" customFormat="1" x14ac:dyDescent="0.25">
      <c r="B1" s="4"/>
      <c r="C1" s="59" t="s">
        <v>248</v>
      </c>
      <c r="D1" s="91"/>
      <c r="E1" s="128"/>
      <c r="F1" s="4"/>
      <c r="I1" s="58" t="s">
        <v>0</v>
      </c>
      <c r="J1" s="231" t="s">
        <v>247</v>
      </c>
    </row>
    <row r="2" spans="2:11" s="60" customFormat="1" x14ac:dyDescent="0.25">
      <c r="B2" s="4"/>
      <c r="C2" s="59" t="s">
        <v>145</v>
      </c>
      <c r="D2" s="92"/>
      <c r="E2" s="128"/>
      <c r="F2" s="4"/>
      <c r="I2" s="58" t="s">
        <v>1</v>
      </c>
      <c r="J2" s="232">
        <v>43575</v>
      </c>
    </row>
    <row r="3" spans="2:11" s="60" customFormat="1" x14ac:dyDescent="0.25">
      <c r="B3" s="4"/>
      <c r="C3" s="59"/>
      <c r="D3" s="93"/>
      <c r="E3" s="129"/>
      <c r="F3" s="4"/>
      <c r="I3" s="58" t="s">
        <v>2</v>
      </c>
      <c r="J3" s="2">
        <v>0.86150000000000004</v>
      </c>
    </row>
    <row r="4" spans="2:11" s="60" customFormat="1" x14ac:dyDescent="0.25">
      <c r="B4" s="4"/>
      <c r="C4" s="4"/>
      <c r="D4" s="59"/>
      <c r="E4" s="95"/>
      <c r="F4" s="4"/>
      <c r="H4" s="196"/>
      <c r="I4" s="58" t="s">
        <v>3</v>
      </c>
      <c r="J4" s="2">
        <v>0.48730000000000001</v>
      </c>
    </row>
    <row r="5" spans="2:11" s="60" customFormat="1" x14ac:dyDescent="0.25">
      <c r="B5" s="4"/>
      <c r="C5" s="4"/>
      <c r="D5" s="59"/>
      <c r="E5" s="95"/>
      <c r="F5" s="4"/>
      <c r="I5" s="58" t="s">
        <v>6</v>
      </c>
      <c r="J5" s="2">
        <v>0.28820000000000001</v>
      </c>
    </row>
    <row r="6" spans="2:11" s="60" customFormat="1" x14ac:dyDescent="0.25">
      <c r="B6" s="5"/>
      <c r="C6" s="5"/>
      <c r="D6" s="94" t="s">
        <v>4</v>
      </c>
      <c r="E6" s="82"/>
      <c r="F6" s="5"/>
      <c r="I6" s="58"/>
      <c r="J6" s="2"/>
    </row>
    <row r="7" spans="2:11" ht="15.75" customHeight="1" x14ac:dyDescent="0.25">
      <c r="B7" s="5"/>
      <c r="C7" s="5"/>
      <c r="D7" s="5"/>
      <c r="E7" s="82"/>
      <c r="F7" s="6"/>
      <c r="G7" s="7"/>
      <c r="H7" s="7"/>
    </row>
    <row r="8" spans="2:11" s="40" customFormat="1" x14ac:dyDescent="0.25">
      <c r="C8" s="132" t="s">
        <v>77</v>
      </c>
      <c r="D8" s="102" t="s">
        <v>11</v>
      </c>
      <c r="E8" s="102" t="s">
        <v>10</v>
      </c>
      <c r="F8" s="102" t="s">
        <v>116</v>
      </c>
      <c r="G8" s="102" t="s">
        <v>117</v>
      </c>
      <c r="H8" s="103" t="s">
        <v>118</v>
      </c>
      <c r="I8" s="103" t="s">
        <v>119</v>
      </c>
      <c r="J8" s="104" t="s">
        <v>120</v>
      </c>
      <c r="K8" s="135"/>
    </row>
    <row r="9" spans="2:11" x14ac:dyDescent="0.25">
      <c r="C9" s="133" t="s">
        <v>126</v>
      </c>
      <c r="D9" s="106" t="s">
        <v>138</v>
      </c>
      <c r="E9" s="107"/>
      <c r="F9" s="107"/>
      <c r="G9" s="107"/>
      <c r="H9" s="107"/>
      <c r="I9" s="107"/>
      <c r="J9" s="114">
        <f>SUM(J10:J10)</f>
        <v>12860.1</v>
      </c>
      <c r="K9" s="60"/>
    </row>
    <row r="10" spans="2:11" s="225" customFormat="1" ht="33" x14ac:dyDescent="0.25">
      <c r="B10" s="226" t="s">
        <v>126</v>
      </c>
      <c r="C10" s="227" t="s">
        <v>134</v>
      </c>
      <c r="D10" s="228" t="s">
        <v>189</v>
      </c>
      <c r="E10" s="229">
        <v>90777</v>
      </c>
      <c r="F10" s="229" t="s">
        <v>187</v>
      </c>
      <c r="G10" s="229" t="s">
        <v>105</v>
      </c>
      <c r="H10" s="136">
        <v>135</v>
      </c>
      <c r="I10" s="136">
        <f>'003. Composições Unit.'!H28</f>
        <v>95.26</v>
      </c>
      <c r="J10" s="230">
        <f>ROUNDDOWN(H10*I10,2)</f>
        <v>12860.1</v>
      </c>
    </row>
    <row r="11" spans="2:11" x14ac:dyDescent="0.25">
      <c r="C11" s="133" t="s">
        <v>127</v>
      </c>
      <c r="D11" s="106" t="s">
        <v>139</v>
      </c>
      <c r="E11" s="107"/>
      <c r="F11" s="107"/>
      <c r="G11" s="107"/>
      <c r="H11" s="107"/>
      <c r="I11" s="107"/>
      <c r="J11" s="114">
        <f>SUM(J12:J13)</f>
        <v>1284.45</v>
      </c>
      <c r="K11" s="60"/>
    </row>
    <row r="12" spans="2:11" x14ac:dyDescent="0.25">
      <c r="B12" s="36" t="s">
        <v>127</v>
      </c>
      <c r="C12" s="279" t="s">
        <v>136</v>
      </c>
      <c r="D12" s="280" t="s">
        <v>147</v>
      </c>
      <c r="E12" s="281" t="s">
        <v>150</v>
      </c>
      <c r="F12" s="281" t="s">
        <v>104</v>
      </c>
      <c r="G12" s="281" t="s">
        <v>107</v>
      </c>
      <c r="H12" s="282">
        <v>654.85</v>
      </c>
      <c r="I12" s="282">
        <f>'003. Composições Unit.'!H66</f>
        <v>0.95</v>
      </c>
      <c r="J12" s="283">
        <f>ROUNDDOWN(H12*I12,2)</f>
        <v>622.1</v>
      </c>
      <c r="K12" s="60"/>
    </row>
    <row r="13" spans="2:11" x14ac:dyDescent="0.25">
      <c r="B13" s="36" t="s">
        <v>127</v>
      </c>
      <c r="C13" s="276" t="s">
        <v>135</v>
      </c>
      <c r="D13" s="277" t="s">
        <v>148</v>
      </c>
      <c r="E13" s="262" t="s">
        <v>151</v>
      </c>
      <c r="F13" s="262" t="s">
        <v>104</v>
      </c>
      <c r="G13" s="262" t="s">
        <v>107</v>
      </c>
      <c r="H13" s="261">
        <v>4.8</v>
      </c>
      <c r="I13" s="261">
        <f>'003. Composições Unit.'!H107</f>
        <v>137.99</v>
      </c>
      <c r="J13" s="278">
        <f>ROUNDDOWN(H13*I13,2)</f>
        <v>662.35</v>
      </c>
      <c r="K13" s="60"/>
    </row>
    <row r="14" spans="2:11" x14ac:dyDescent="0.25">
      <c r="C14" s="133" t="s">
        <v>128</v>
      </c>
      <c r="D14" s="106" t="s">
        <v>234</v>
      </c>
      <c r="E14" s="107"/>
      <c r="F14" s="107"/>
      <c r="G14" s="107"/>
      <c r="H14" s="107"/>
      <c r="I14" s="107"/>
      <c r="J14" s="114">
        <f>SUM(J15:J17)</f>
        <v>10612.3855</v>
      </c>
      <c r="K14" s="60"/>
    </row>
    <row r="15" spans="2:11" x14ac:dyDescent="0.25">
      <c r="B15" s="36" t="s">
        <v>128</v>
      </c>
      <c r="C15" s="134" t="s">
        <v>137</v>
      </c>
      <c r="D15" s="108" t="s">
        <v>243</v>
      </c>
      <c r="E15" s="109" t="s">
        <v>214</v>
      </c>
      <c r="F15" s="109" t="s">
        <v>186</v>
      </c>
      <c r="G15" s="109" t="s">
        <v>107</v>
      </c>
      <c r="H15" s="110">
        <v>654.85</v>
      </c>
      <c r="I15" s="110">
        <f>'003. Composições Unit.'!H146</f>
        <v>6.44</v>
      </c>
      <c r="J15" s="111">
        <f>ROUNDDOWN(H15*I15,2)</f>
        <v>4217.2299999999996</v>
      </c>
      <c r="K15" s="60"/>
    </row>
    <row r="16" spans="2:11" x14ac:dyDescent="0.25">
      <c r="B16" s="36" t="s">
        <v>128</v>
      </c>
      <c r="C16" s="271" t="s">
        <v>149</v>
      </c>
      <c r="D16" s="272" t="s">
        <v>215</v>
      </c>
      <c r="E16" s="273">
        <v>40780</v>
      </c>
      <c r="F16" s="273" t="s">
        <v>245</v>
      </c>
      <c r="G16" s="273" t="s">
        <v>107</v>
      </c>
      <c r="H16" s="274">
        <v>130.97</v>
      </c>
      <c r="I16" s="274">
        <f>'003. Composições Unit.'!H186</f>
        <v>11.29</v>
      </c>
      <c r="J16" s="275">
        <f>H16*I16</f>
        <v>1478.6512999999998</v>
      </c>
      <c r="K16" s="60"/>
    </row>
    <row r="17" spans="2:10" x14ac:dyDescent="0.25">
      <c r="B17" s="36" t="s">
        <v>128</v>
      </c>
      <c r="C17" s="265" t="s">
        <v>152</v>
      </c>
      <c r="D17" s="266" t="s">
        <v>217</v>
      </c>
      <c r="E17" s="267" t="s">
        <v>216</v>
      </c>
      <c r="F17" s="268" t="s">
        <v>246</v>
      </c>
      <c r="G17" s="267" t="s">
        <v>107</v>
      </c>
      <c r="H17" s="269">
        <v>708.43</v>
      </c>
      <c r="I17" s="269">
        <f>'003. Composições Unit.'!H225</f>
        <v>6.94</v>
      </c>
      <c r="J17" s="270">
        <f t="shared" ref="J17" si="0">H17*I17</f>
        <v>4916.5042000000003</v>
      </c>
    </row>
    <row r="18" spans="2:10" x14ac:dyDescent="0.25">
      <c r="C18" s="133" t="s">
        <v>129</v>
      </c>
      <c r="D18" s="106" t="s">
        <v>218</v>
      </c>
      <c r="E18" s="107"/>
      <c r="F18" s="107"/>
      <c r="G18" s="107"/>
      <c r="H18" s="107"/>
      <c r="I18" s="107"/>
      <c r="J18" s="114">
        <f>SUM(J19:J21)</f>
        <v>37960.715700000001</v>
      </c>
    </row>
    <row r="19" spans="2:10" x14ac:dyDescent="0.25">
      <c r="B19" s="36" t="s">
        <v>129</v>
      </c>
      <c r="C19" s="134" t="s">
        <v>191</v>
      </c>
      <c r="D19" s="284" t="s">
        <v>244</v>
      </c>
      <c r="E19" s="109">
        <v>79460</v>
      </c>
      <c r="F19" s="285" t="s">
        <v>246</v>
      </c>
      <c r="G19" s="109" t="s">
        <v>107</v>
      </c>
      <c r="H19" s="286">
        <v>708.43</v>
      </c>
      <c r="I19" s="286">
        <f>'003. Composições Unit.'!H266</f>
        <v>43.47</v>
      </c>
      <c r="J19" s="111">
        <f>H19*I19</f>
        <v>30795.452099999999</v>
      </c>
    </row>
    <row r="20" spans="2:10" ht="33" x14ac:dyDescent="0.25">
      <c r="B20" s="36" t="s">
        <v>129</v>
      </c>
      <c r="C20" s="271" t="s">
        <v>219</v>
      </c>
      <c r="D20" s="272" t="s">
        <v>221</v>
      </c>
      <c r="E20" s="273" t="s">
        <v>222</v>
      </c>
      <c r="F20" s="273" t="s">
        <v>246</v>
      </c>
      <c r="G20" s="273" t="s">
        <v>122</v>
      </c>
      <c r="H20" s="274">
        <v>252.95</v>
      </c>
      <c r="I20" s="274">
        <f>'003. Composições Unit.'!H306</f>
        <v>13.8</v>
      </c>
      <c r="J20" s="275">
        <f>H20*I20</f>
        <v>3490.71</v>
      </c>
    </row>
    <row r="21" spans="2:10" ht="33" x14ac:dyDescent="0.25">
      <c r="B21" s="36" t="s">
        <v>129</v>
      </c>
      <c r="C21" s="271" t="s">
        <v>220</v>
      </c>
      <c r="D21" s="272" t="s">
        <v>224</v>
      </c>
      <c r="E21" s="273" t="s">
        <v>223</v>
      </c>
      <c r="F21" s="273" t="s">
        <v>246</v>
      </c>
      <c r="G21" s="273" t="s">
        <v>122</v>
      </c>
      <c r="H21" s="274">
        <v>166.42</v>
      </c>
      <c r="I21" s="274">
        <f>'003. Composições Unit.'!H346</f>
        <v>22.08</v>
      </c>
      <c r="J21" s="275">
        <f>H21*I21</f>
        <v>3674.5535999999993</v>
      </c>
    </row>
    <row r="22" spans="2:10" x14ac:dyDescent="0.25">
      <c r="C22" s="133" t="s">
        <v>130</v>
      </c>
      <c r="D22" s="106" t="s">
        <v>225</v>
      </c>
      <c r="E22" s="107"/>
      <c r="F22" s="107"/>
      <c r="G22" s="107"/>
      <c r="H22" s="107"/>
      <c r="I22" s="107"/>
      <c r="J22" s="114">
        <f>SUM(J23:J26)</f>
        <v>10186.59814</v>
      </c>
    </row>
    <row r="23" spans="2:10" ht="33" x14ac:dyDescent="0.25">
      <c r="B23" s="36" t="s">
        <v>130</v>
      </c>
      <c r="C23" s="134" t="s">
        <v>254</v>
      </c>
      <c r="D23" s="284" t="s">
        <v>249</v>
      </c>
      <c r="E23" s="109">
        <v>97628</v>
      </c>
      <c r="F23" s="109" t="s">
        <v>186</v>
      </c>
      <c r="G23" s="109" t="s">
        <v>205</v>
      </c>
      <c r="H23" s="294">
        <v>0.14000000000000001</v>
      </c>
      <c r="I23" s="286">
        <f>'003. Composições Unit.'!H385</f>
        <v>245.82</v>
      </c>
      <c r="J23" s="111">
        <f>H23*I23</f>
        <v>34.4148</v>
      </c>
    </row>
    <row r="24" spans="2:10" ht="49.5" x14ac:dyDescent="0.25">
      <c r="B24" s="36" t="s">
        <v>130</v>
      </c>
      <c r="C24" s="271" t="s">
        <v>255</v>
      </c>
      <c r="D24" s="272" t="s">
        <v>250</v>
      </c>
      <c r="E24" s="273" t="s">
        <v>251</v>
      </c>
      <c r="F24" s="273" t="s">
        <v>259</v>
      </c>
      <c r="G24" s="273" t="s">
        <v>252</v>
      </c>
      <c r="H24" s="297">
        <v>1</v>
      </c>
      <c r="I24" s="274">
        <f>'003. Composições Unit.'!H427</f>
        <v>7503.06</v>
      </c>
      <c r="J24" s="111">
        <f t="shared" ref="J24:J26" si="1">H24*I24</f>
        <v>7503.06</v>
      </c>
    </row>
    <row r="25" spans="2:10" ht="53.25" customHeight="1" x14ac:dyDescent="0.25">
      <c r="B25" s="36" t="s">
        <v>130</v>
      </c>
      <c r="C25" s="271" t="s">
        <v>256</v>
      </c>
      <c r="D25" s="272" t="s">
        <v>253</v>
      </c>
      <c r="E25" s="273" t="s">
        <v>258</v>
      </c>
      <c r="F25" s="273" t="s">
        <v>246</v>
      </c>
      <c r="G25" s="273" t="s">
        <v>107</v>
      </c>
      <c r="H25" s="297">
        <v>25.113999999999997</v>
      </c>
      <c r="I25" s="274">
        <f>'003. Composições Unit.'!H469</f>
        <v>17.309999999999999</v>
      </c>
      <c r="J25" s="111">
        <f t="shared" si="1"/>
        <v>434.72333999999989</v>
      </c>
    </row>
    <row r="26" spans="2:10" ht="49.5" x14ac:dyDescent="0.25">
      <c r="B26" s="36" t="s">
        <v>130</v>
      </c>
      <c r="C26" s="265" t="s">
        <v>257</v>
      </c>
      <c r="D26" s="287" t="s">
        <v>269</v>
      </c>
      <c r="E26" s="267" t="s">
        <v>270</v>
      </c>
      <c r="F26" s="273" t="s">
        <v>259</v>
      </c>
      <c r="G26" s="267" t="s">
        <v>122</v>
      </c>
      <c r="H26" s="296">
        <v>8</v>
      </c>
      <c r="I26" s="269">
        <f>'003. Composições Unit.'!H511</f>
        <v>276.8</v>
      </c>
      <c r="J26" s="111">
        <f t="shared" si="1"/>
        <v>2214.4</v>
      </c>
    </row>
    <row r="27" spans="2:10" x14ac:dyDescent="0.25">
      <c r="C27" s="133" t="s">
        <v>226</v>
      </c>
      <c r="D27" s="106" t="s">
        <v>140</v>
      </c>
      <c r="E27" s="107"/>
      <c r="F27" s="107"/>
      <c r="G27" s="107"/>
      <c r="H27" s="107"/>
      <c r="I27" s="107"/>
      <c r="J27" s="114">
        <f>SUM(J28:J30)</f>
        <v>2053.1999999999998</v>
      </c>
    </row>
    <row r="28" spans="2:10" x14ac:dyDescent="0.25">
      <c r="B28" s="36" t="s">
        <v>226</v>
      </c>
      <c r="C28" s="264" t="s">
        <v>227</v>
      </c>
      <c r="D28" s="108" t="s">
        <v>228</v>
      </c>
      <c r="E28" s="109">
        <v>72897</v>
      </c>
      <c r="F28" s="109" t="s">
        <v>146</v>
      </c>
      <c r="G28" s="109" t="s">
        <v>205</v>
      </c>
      <c r="H28" s="110">
        <v>6.55</v>
      </c>
      <c r="I28" s="110">
        <f>'003. Composições Unit.'!H552</f>
        <v>25.43</v>
      </c>
      <c r="J28" s="111">
        <f>ROUNDDOWN(H28*I28,2)</f>
        <v>166.56</v>
      </c>
    </row>
    <row r="29" spans="2:10" ht="49.5" x14ac:dyDescent="0.25">
      <c r="B29" s="36" t="s">
        <v>226</v>
      </c>
      <c r="C29" s="288" t="s">
        <v>229</v>
      </c>
      <c r="D29" s="272" t="s">
        <v>211</v>
      </c>
      <c r="E29" s="273">
        <v>97914</v>
      </c>
      <c r="F29" s="273" t="s">
        <v>210</v>
      </c>
      <c r="G29" s="273" t="s">
        <v>212</v>
      </c>
      <c r="H29" s="274">
        <v>65.5</v>
      </c>
      <c r="I29" s="274">
        <f>'003. Composições Unit.'!H571</f>
        <v>2.11</v>
      </c>
      <c r="J29" s="293">
        <f>ROUNDDOWN(H29*I29,2)</f>
        <v>138.19999999999999</v>
      </c>
    </row>
    <row r="30" spans="2:10" x14ac:dyDescent="0.25">
      <c r="B30" s="36" t="s">
        <v>226</v>
      </c>
      <c r="C30" s="276" t="s">
        <v>242</v>
      </c>
      <c r="D30" s="277" t="s">
        <v>121</v>
      </c>
      <c r="E30" s="267" t="s">
        <v>153</v>
      </c>
      <c r="F30" s="262" t="s">
        <v>146</v>
      </c>
      <c r="G30" s="262" t="s">
        <v>107</v>
      </c>
      <c r="H30" s="261">
        <v>654.85</v>
      </c>
      <c r="I30" s="261">
        <f>'003. Composições Unit.'!H608</f>
        <v>2.67</v>
      </c>
      <c r="J30" s="278">
        <f>ROUNDDOWN(H30*I30,2)</f>
        <v>1748.44</v>
      </c>
    </row>
    <row r="31" spans="2:10" ht="18" x14ac:dyDescent="0.25">
      <c r="C31" s="112"/>
      <c r="D31" s="113"/>
      <c r="E31" s="130"/>
      <c r="F31" s="113"/>
      <c r="G31" s="113"/>
      <c r="H31" s="113"/>
      <c r="I31" s="116" t="s">
        <v>190</v>
      </c>
      <c r="J31" s="115">
        <f>SUM(J9+J11+J14+J18+J22+J27)</f>
        <v>74957.449339999992</v>
      </c>
    </row>
    <row r="32" spans="2:10" x14ac:dyDescent="0.25">
      <c r="J32" s="36"/>
    </row>
    <row r="33" spans="5:10" x14ac:dyDescent="0.25">
      <c r="J33" s="36"/>
    </row>
    <row r="34" spans="5:10" x14ac:dyDescent="0.25">
      <c r="J34" s="36"/>
    </row>
    <row r="35" spans="5:10" x14ac:dyDescent="0.25">
      <c r="E35" s="309" t="s">
        <v>292</v>
      </c>
      <c r="J35" s="36"/>
    </row>
    <row r="36" spans="5:10" x14ac:dyDescent="0.25">
      <c r="E36" s="310" t="s">
        <v>293</v>
      </c>
      <c r="J36" s="36"/>
    </row>
    <row r="37" spans="5:10" x14ac:dyDescent="0.25">
      <c r="J37" s="36"/>
    </row>
    <row r="38" spans="5:10" x14ac:dyDescent="0.25">
      <c r="J38" s="36"/>
    </row>
    <row r="39" spans="5:10" x14ac:dyDescent="0.25">
      <c r="J39" s="36"/>
    </row>
    <row r="40" spans="5:10" x14ac:dyDescent="0.25">
      <c r="J40" s="36"/>
    </row>
    <row r="41" spans="5:10" x14ac:dyDescent="0.25">
      <c r="J41" s="36"/>
    </row>
    <row r="42" spans="5:10" x14ac:dyDescent="0.25">
      <c r="J42" s="36"/>
    </row>
    <row r="43" spans="5:10" x14ac:dyDescent="0.25">
      <c r="J43" s="36"/>
    </row>
    <row r="44" spans="5:10" x14ac:dyDescent="0.25">
      <c r="J44" s="36"/>
    </row>
    <row r="45" spans="5:10" x14ac:dyDescent="0.25">
      <c r="J45" s="36"/>
    </row>
    <row r="46" spans="5:10" x14ac:dyDescent="0.25">
      <c r="J46" s="36"/>
    </row>
    <row r="47" spans="5:10" x14ac:dyDescent="0.25">
      <c r="J47" s="36"/>
    </row>
    <row r="48" spans="5:10" x14ac:dyDescent="0.25">
      <c r="J48" s="36"/>
    </row>
    <row r="49" spans="10:10" x14ac:dyDescent="0.25">
      <c r="J49" s="36"/>
    </row>
    <row r="50" spans="10:10" x14ac:dyDescent="0.25">
      <c r="J50" s="36"/>
    </row>
    <row r="51" spans="10:10" x14ac:dyDescent="0.25">
      <c r="J51" s="36"/>
    </row>
    <row r="52" spans="10:10" x14ac:dyDescent="0.25">
      <c r="J52" s="36"/>
    </row>
    <row r="53" spans="10:10" x14ac:dyDescent="0.25">
      <c r="J53" s="36"/>
    </row>
    <row r="54" spans="10:10" x14ac:dyDescent="0.25">
      <c r="J54" s="36"/>
    </row>
    <row r="55" spans="10:10" x14ac:dyDescent="0.25">
      <c r="J55" s="36"/>
    </row>
    <row r="56" spans="10:10" x14ac:dyDescent="0.25">
      <c r="J56" s="36"/>
    </row>
    <row r="57" spans="10:10" x14ac:dyDescent="0.25">
      <c r="J57" s="36"/>
    </row>
    <row r="58" spans="10:10" x14ac:dyDescent="0.25">
      <c r="J58" s="36"/>
    </row>
    <row r="59" spans="10:10" x14ac:dyDescent="0.25">
      <c r="J59" s="36"/>
    </row>
    <row r="60" spans="10:10" x14ac:dyDescent="0.25">
      <c r="J60" s="36"/>
    </row>
    <row r="61" spans="10:10" x14ac:dyDescent="0.25">
      <c r="J61" s="36"/>
    </row>
    <row r="62" spans="10:10" x14ac:dyDescent="0.25">
      <c r="J62" s="36"/>
    </row>
    <row r="63" spans="10:10" x14ac:dyDescent="0.25">
      <c r="J63" s="36"/>
    </row>
    <row r="64" spans="10:10" x14ac:dyDescent="0.25">
      <c r="J64" s="36"/>
    </row>
    <row r="65" spans="10:10" x14ac:dyDescent="0.25">
      <c r="J65" s="36"/>
    </row>
    <row r="66" spans="10:10" x14ac:dyDescent="0.25">
      <c r="J66" s="36"/>
    </row>
    <row r="67" spans="10:10" x14ac:dyDescent="0.25">
      <c r="J67" s="36"/>
    </row>
    <row r="68" spans="10:10" x14ac:dyDescent="0.25">
      <c r="J68" s="36"/>
    </row>
    <row r="69" spans="10:10" x14ac:dyDescent="0.25">
      <c r="J69" s="36"/>
    </row>
    <row r="70" spans="10:10" x14ac:dyDescent="0.25">
      <c r="J70" s="36"/>
    </row>
    <row r="71" spans="10:10" x14ac:dyDescent="0.25">
      <c r="J71" s="36"/>
    </row>
    <row r="72" spans="10:10" x14ac:dyDescent="0.25">
      <c r="J72" s="36"/>
    </row>
    <row r="73" spans="10:10" x14ac:dyDescent="0.25">
      <c r="J73" s="36"/>
    </row>
    <row r="74" spans="10:10" x14ac:dyDescent="0.25">
      <c r="J74" s="36"/>
    </row>
    <row r="75" spans="10:10" x14ac:dyDescent="0.25">
      <c r="J75" s="36"/>
    </row>
    <row r="76" spans="10:10" x14ac:dyDescent="0.25">
      <c r="J76" s="36"/>
    </row>
    <row r="77" spans="10:10" x14ac:dyDescent="0.25">
      <c r="J77" s="36"/>
    </row>
    <row r="78" spans="10:10" x14ac:dyDescent="0.25">
      <c r="J78" s="36"/>
    </row>
    <row r="79" spans="10:10" x14ac:dyDescent="0.25">
      <c r="J79" s="36"/>
    </row>
    <row r="80" spans="10:10" x14ac:dyDescent="0.25">
      <c r="J80" s="36"/>
    </row>
    <row r="81" spans="10:10" x14ac:dyDescent="0.25">
      <c r="J81" s="36"/>
    </row>
    <row r="82" spans="10:10" x14ac:dyDescent="0.25">
      <c r="J82" s="36"/>
    </row>
    <row r="83" spans="10:10" x14ac:dyDescent="0.25">
      <c r="J83" s="36"/>
    </row>
    <row r="84" spans="10:10" x14ac:dyDescent="0.25">
      <c r="J84" s="36"/>
    </row>
    <row r="85" spans="10:10" x14ac:dyDescent="0.25">
      <c r="J85" s="36"/>
    </row>
    <row r="86" spans="10:10" x14ac:dyDescent="0.25">
      <c r="J86" s="36"/>
    </row>
    <row r="87" spans="10:10" x14ac:dyDescent="0.25">
      <c r="J87" s="36"/>
    </row>
    <row r="88" spans="10:10" x14ac:dyDescent="0.25">
      <c r="J88" s="36"/>
    </row>
    <row r="89" spans="10:10" x14ac:dyDescent="0.25">
      <c r="J89" s="36"/>
    </row>
    <row r="90" spans="10:10" x14ac:dyDescent="0.25">
      <c r="J90" s="36"/>
    </row>
    <row r="91" spans="10:10" x14ac:dyDescent="0.25">
      <c r="J91" s="36"/>
    </row>
    <row r="92" spans="10:10" x14ac:dyDescent="0.25">
      <c r="J92" s="36"/>
    </row>
    <row r="93" spans="10:10" x14ac:dyDescent="0.25">
      <c r="J93" s="36"/>
    </row>
    <row r="94" spans="10:10" x14ac:dyDescent="0.25">
      <c r="J94" s="36"/>
    </row>
    <row r="95" spans="10:10" x14ac:dyDescent="0.25">
      <c r="J95" s="36"/>
    </row>
    <row r="96" spans="10:10" x14ac:dyDescent="0.25">
      <c r="J96" s="36"/>
    </row>
    <row r="97" spans="10:10" x14ac:dyDescent="0.25">
      <c r="J97" s="36"/>
    </row>
    <row r="98" spans="10:10" x14ac:dyDescent="0.25">
      <c r="J98" s="36"/>
    </row>
    <row r="99" spans="10:10" x14ac:dyDescent="0.25">
      <c r="J99" s="36"/>
    </row>
    <row r="100" spans="10:10" x14ac:dyDescent="0.25">
      <c r="J100" s="36"/>
    </row>
    <row r="101" spans="10:10" x14ac:dyDescent="0.25">
      <c r="J101" s="36"/>
    </row>
    <row r="102" spans="10:10" x14ac:dyDescent="0.25">
      <c r="J102" s="36"/>
    </row>
    <row r="103" spans="10:10" x14ac:dyDescent="0.25">
      <c r="J103" s="36"/>
    </row>
    <row r="104" spans="10:10" x14ac:dyDescent="0.25">
      <c r="J104" s="36"/>
    </row>
    <row r="105" spans="10:10" x14ac:dyDescent="0.25">
      <c r="J105" s="36"/>
    </row>
    <row r="106" spans="10:10" x14ac:dyDescent="0.25">
      <c r="J106" s="36"/>
    </row>
    <row r="107" spans="10:10" x14ac:dyDescent="0.25">
      <c r="J107" s="36"/>
    </row>
    <row r="108" spans="10:10" x14ac:dyDescent="0.25">
      <c r="J108" s="36"/>
    </row>
    <row r="109" spans="10:10" x14ac:dyDescent="0.25">
      <c r="J109" s="36"/>
    </row>
    <row r="110" spans="10:10" x14ac:dyDescent="0.25">
      <c r="J110" s="36"/>
    </row>
    <row r="111" spans="10:10" x14ac:dyDescent="0.25">
      <c r="J111" s="36"/>
    </row>
    <row r="112" spans="10:10" x14ac:dyDescent="0.25">
      <c r="J112" s="36"/>
    </row>
    <row r="113" spans="10:10" x14ac:dyDescent="0.25">
      <c r="J113" s="36"/>
    </row>
    <row r="114" spans="10:10" x14ac:dyDescent="0.25">
      <c r="J114" s="36"/>
    </row>
    <row r="115" spans="10:10" x14ac:dyDescent="0.25">
      <c r="J115" s="36"/>
    </row>
    <row r="116" spans="10:10" x14ac:dyDescent="0.25">
      <c r="J116" s="36"/>
    </row>
    <row r="117" spans="10:10" x14ac:dyDescent="0.25">
      <c r="J117" s="36"/>
    </row>
    <row r="118" spans="10:10" x14ac:dyDescent="0.25">
      <c r="J118" s="36"/>
    </row>
    <row r="119" spans="10:10" x14ac:dyDescent="0.25">
      <c r="J119" s="36"/>
    </row>
    <row r="120" spans="10:10" x14ac:dyDescent="0.25">
      <c r="J120" s="36"/>
    </row>
    <row r="121" spans="10:10" x14ac:dyDescent="0.25">
      <c r="J121" s="36"/>
    </row>
    <row r="122" spans="10:10" x14ac:dyDescent="0.25">
      <c r="J122" s="36"/>
    </row>
    <row r="123" spans="10:10" x14ac:dyDescent="0.25">
      <c r="J123" s="36"/>
    </row>
    <row r="124" spans="10:10" x14ac:dyDescent="0.25">
      <c r="J124" s="36"/>
    </row>
    <row r="125" spans="10:10" x14ac:dyDescent="0.25">
      <c r="J125" s="36"/>
    </row>
    <row r="126" spans="10:10" x14ac:dyDescent="0.25">
      <c r="J126" s="36"/>
    </row>
    <row r="127" spans="10:10" x14ac:dyDescent="0.25">
      <c r="J127" s="36"/>
    </row>
    <row r="128" spans="10:10" x14ac:dyDescent="0.25">
      <c r="J128" s="36"/>
    </row>
    <row r="129" spans="10:10" x14ac:dyDescent="0.25">
      <c r="J129" s="36"/>
    </row>
    <row r="130" spans="10:10" x14ac:dyDescent="0.25">
      <c r="J130" s="36"/>
    </row>
    <row r="131" spans="10:10" x14ac:dyDescent="0.25">
      <c r="J131" s="36"/>
    </row>
    <row r="132" spans="10:10" x14ac:dyDescent="0.25">
      <c r="J132" s="36"/>
    </row>
    <row r="133" spans="10:10" x14ac:dyDescent="0.25">
      <c r="J133" s="36"/>
    </row>
    <row r="134" spans="10:10" x14ac:dyDescent="0.25">
      <c r="J134" s="36"/>
    </row>
    <row r="135" spans="10:10" x14ac:dyDescent="0.25">
      <c r="J135" s="36"/>
    </row>
    <row r="136" spans="10:10" x14ac:dyDescent="0.25">
      <c r="J136" s="36"/>
    </row>
    <row r="137" spans="10:10" x14ac:dyDescent="0.25">
      <c r="J137" s="36"/>
    </row>
    <row r="138" spans="10:10" x14ac:dyDescent="0.25">
      <c r="J138" s="36"/>
    </row>
    <row r="139" spans="10:10" x14ac:dyDescent="0.25">
      <c r="J139" s="36"/>
    </row>
    <row r="140" spans="10:10" x14ac:dyDescent="0.25">
      <c r="J140" s="36"/>
    </row>
    <row r="141" spans="10:10" x14ac:dyDescent="0.25">
      <c r="J141" s="36"/>
    </row>
    <row r="142" spans="10:10" x14ac:dyDescent="0.25">
      <c r="J142" s="36"/>
    </row>
    <row r="143" spans="10:10" x14ac:dyDescent="0.25">
      <c r="J143" s="36"/>
    </row>
    <row r="144" spans="10:10" x14ac:dyDescent="0.25">
      <c r="J144" s="36"/>
    </row>
    <row r="145" spans="10:10" x14ac:dyDescent="0.25">
      <c r="J145" s="36"/>
    </row>
    <row r="146" spans="10:10" x14ac:dyDescent="0.25">
      <c r="J146" s="36"/>
    </row>
    <row r="147" spans="10:10" x14ac:dyDescent="0.25">
      <c r="J147" s="36"/>
    </row>
    <row r="148" spans="10:10" x14ac:dyDescent="0.25">
      <c r="J148" s="36"/>
    </row>
    <row r="149" spans="10:10" x14ac:dyDescent="0.25">
      <c r="J149" s="36"/>
    </row>
    <row r="150" spans="10:10" x14ac:dyDescent="0.25">
      <c r="J150" s="36"/>
    </row>
    <row r="151" spans="10:10" x14ac:dyDescent="0.25">
      <c r="J151" s="36"/>
    </row>
    <row r="152" spans="10:10" x14ac:dyDescent="0.25">
      <c r="J152" s="36"/>
    </row>
    <row r="153" spans="10:10" x14ac:dyDescent="0.25">
      <c r="J153" s="36"/>
    </row>
    <row r="154" spans="10:10" x14ac:dyDescent="0.25">
      <c r="J154" s="36"/>
    </row>
    <row r="155" spans="10:10" x14ac:dyDescent="0.25">
      <c r="J155" s="36"/>
    </row>
    <row r="156" spans="10:10" x14ac:dyDescent="0.25">
      <c r="J156" s="36"/>
    </row>
    <row r="157" spans="10:10" x14ac:dyDescent="0.25">
      <c r="J157" s="36"/>
    </row>
    <row r="158" spans="10:10" x14ac:dyDescent="0.25">
      <c r="J158" s="36"/>
    </row>
    <row r="159" spans="10:10" x14ac:dyDescent="0.25">
      <c r="J159" s="36"/>
    </row>
    <row r="160" spans="10:10" x14ac:dyDescent="0.25">
      <c r="J160" s="36"/>
    </row>
    <row r="161" spans="5:10" x14ac:dyDescent="0.25">
      <c r="J161" s="36"/>
    </row>
    <row r="162" spans="5:10" x14ac:dyDescent="0.25">
      <c r="J162" s="36"/>
    </row>
    <row r="163" spans="5:10" x14ac:dyDescent="0.25">
      <c r="J163" s="36"/>
    </row>
    <row r="164" spans="5:10" x14ac:dyDescent="0.25">
      <c r="J164" s="36"/>
    </row>
    <row r="165" spans="5:10" x14ac:dyDescent="0.25">
      <c r="J165" s="36"/>
    </row>
    <row r="166" spans="5:10" x14ac:dyDescent="0.25">
      <c r="J166" s="36"/>
    </row>
    <row r="167" spans="5:10" x14ac:dyDescent="0.25">
      <c r="J167" s="36"/>
    </row>
    <row r="168" spans="5:10" x14ac:dyDescent="0.25">
      <c r="J168" s="36"/>
    </row>
    <row r="169" spans="5:10" x14ac:dyDescent="0.25">
      <c r="J169" s="36"/>
    </row>
    <row r="170" spans="5:10" x14ac:dyDescent="0.25">
      <c r="J170" s="36"/>
    </row>
    <row r="171" spans="5:10" s="105" customFormat="1" x14ac:dyDescent="0.25">
      <c r="E171" s="131"/>
    </row>
    <row r="172" spans="5:10" x14ac:dyDescent="0.25">
      <c r="J172" s="36"/>
    </row>
    <row r="173" spans="5:10" x14ac:dyDescent="0.25">
      <c r="J173" s="36"/>
    </row>
    <row r="174" spans="5:10" x14ac:dyDescent="0.25">
      <c r="J174" s="36"/>
    </row>
    <row r="175" spans="5:10" x14ac:dyDescent="0.25">
      <c r="J175" s="36"/>
    </row>
    <row r="176" spans="5:10" x14ac:dyDescent="0.25">
      <c r="J176" s="36"/>
    </row>
    <row r="177" spans="10:10" x14ac:dyDescent="0.25">
      <c r="J177" s="36"/>
    </row>
    <row r="178" spans="10:10" x14ac:dyDescent="0.25">
      <c r="J178" s="36"/>
    </row>
    <row r="179" spans="10:10" x14ac:dyDescent="0.25">
      <c r="J179" s="36"/>
    </row>
    <row r="180" spans="10:10" x14ac:dyDescent="0.25">
      <c r="J180" s="36"/>
    </row>
    <row r="181" spans="10:10" x14ac:dyDescent="0.25">
      <c r="J181" s="36"/>
    </row>
    <row r="182" spans="10:10" x14ac:dyDescent="0.25">
      <c r="J182" s="36"/>
    </row>
    <row r="183" spans="10:10" x14ac:dyDescent="0.25">
      <c r="J183" s="36"/>
    </row>
    <row r="184" spans="10:10" x14ac:dyDescent="0.25">
      <c r="J184" s="36"/>
    </row>
    <row r="185" spans="10:10" x14ac:dyDescent="0.25">
      <c r="J185" s="36"/>
    </row>
    <row r="186" spans="10:10" x14ac:dyDescent="0.25">
      <c r="J186" s="36"/>
    </row>
    <row r="187" spans="10:10" x14ac:dyDescent="0.25">
      <c r="J187" s="36"/>
    </row>
    <row r="188" spans="10:10" x14ac:dyDescent="0.25">
      <c r="J188" s="36"/>
    </row>
    <row r="189" spans="10:10" x14ac:dyDescent="0.25">
      <c r="J189" s="36"/>
    </row>
    <row r="190" spans="10:10" x14ac:dyDescent="0.25">
      <c r="J190" s="36"/>
    </row>
    <row r="191" spans="10:10" x14ac:dyDescent="0.25">
      <c r="J191" s="36"/>
    </row>
    <row r="192" spans="10:10" x14ac:dyDescent="0.25">
      <c r="J192" s="36"/>
    </row>
    <row r="193" spans="10:10" x14ac:dyDescent="0.25">
      <c r="J193" s="36"/>
    </row>
    <row r="194" spans="10:10" x14ac:dyDescent="0.25">
      <c r="J194" s="36"/>
    </row>
    <row r="195" spans="10:10" x14ac:dyDescent="0.25">
      <c r="J195" s="36"/>
    </row>
    <row r="196" spans="10:10" x14ac:dyDescent="0.25">
      <c r="J196" s="36"/>
    </row>
    <row r="197" spans="10:10" x14ac:dyDescent="0.25">
      <c r="J197" s="36"/>
    </row>
    <row r="198" spans="10:10" x14ac:dyDescent="0.25">
      <c r="J198" s="36"/>
    </row>
    <row r="199" spans="10:10" x14ac:dyDescent="0.25">
      <c r="J199" s="36"/>
    </row>
    <row r="200" spans="10:10" x14ac:dyDescent="0.25">
      <c r="J200" s="36"/>
    </row>
    <row r="201" spans="10:10" x14ac:dyDescent="0.25">
      <c r="J201" s="36"/>
    </row>
    <row r="202" spans="10:10" x14ac:dyDescent="0.25">
      <c r="J202" s="36"/>
    </row>
    <row r="203" spans="10:10" x14ac:dyDescent="0.25">
      <c r="J203" s="36"/>
    </row>
    <row r="204" spans="10:10" x14ac:dyDescent="0.25">
      <c r="J204" s="36"/>
    </row>
    <row r="205" spans="10:10" x14ac:dyDescent="0.25">
      <c r="J205" s="36"/>
    </row>
    <row r="206" spans="10:10" x14ac:dyDescent="0.25">
      <c r="J206" s="36"/>
    </row>
    <row r="207" spans="10:10" x14ac:dyDescent="0.25">
      <c r="J207" s="36"/>
    </row>
    <row r="208" spans="10:10" x14ac:dyDescent="0.25">
      <c r="J208" s="36"/>
    </row>
  </sheetData>
  <conditionalFormatting sqref="B1:B1048576">
    <cfRule type="cellIs" dxfId="15" priority="7" operator="equal">
      <formula>1</formula>
    </cfRule>
  </conditionalFormatting>
  <printOptions horizontalCentered="1"/>
  <pageMargins left="0.36" right="0.39370078740157483" top="1.2204724409448819" bottom="0.64" header="0.31496062992125984" footer="0.23"/>
  <pageSetup paperSize="9" scale="67" fitToHeight="0" orientation="portrait" r:id="rId1"/>
  <headerFooter>
    <oddHeader>&amp;L&amp;G&amp;C&amp;"Arial Narrow,Negrito"REPÚBLICA FEDERATIVA DO BRASIL
MINISTÉRIO DA EDUCAÇÃO
SECRETARIA DE EDUCAÇÃO TECNOLÓGICA
INSTITUTO FEDERAL DE EDUCAÇÃO, CIÊNCIA E TEC. DO AMAZONAS
CAMPUS MANAUS DISTRITO INDUSTRIAL
COORDENAÇÃO DE ADMINISTRAÇÃO DA SEDE&amp;R&amp;G</oddHeader>
    <oddFooter>&amp;C&amp;"Arial Narrow,Negrito"&amp;10Avenida Gov. Danilo de Matos Areosa, 1672, Distrito Industrial - Manaus/AM 
Tel: (92) 3614-6238&amp;R&amp;"Arial Narrow,Normal"Página &amp;P de &amp;N</oddFooter>
  </headerFooter>
  <ignoredErrors>
    <ignoredError sqref="J10 J12:J13 J15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5144"/>
  <sheetViews>
    <sheetView showGridLines="0" view="pageBreakPreview" topLeftCell="A601" zoomScale="110" zoomScaleNormal="100" zoomScaleSheetLayoutView="110" workbookViewId="0">
      <selection activeCell="C19" sqref="C19"/>
    </sheetView>
  </sheetViews>
  <sheetFormatPr defaultRowHeight="20.100000000000001" customHeight="1" x14ac:dyDescent="0.2"/>
  <cols>
    <col min="1" max="1" width="9" style="123" customWidth="1"/>
    <col min="2" max="2" width="13.42578125" style="171" customWidth="1"/>
    <col min="3" max="3" width="40" style="171" customWidth="1"/>
    <col min="4" max="4" width="8.7109375" style="179" bestFit="1" customWidth="1"/>
    <col min="5" max="5" width="10" style="179" bestFit="1" customWidth="1"/>
    <col min="6" max="6" width="22.42578125" style="159" customWidth="1"/>
    <col min="7" max="7" width="10.140625" style="189" customWidth="1"/>
    <col min="8" max="8" width="16.42578125" style="159" customWidth="1"/>
    <col min="9" max="9" width="0.85546875" style="123" hidden="1" customWidth="1"/>
    <col min="10" max="10" width="9.7109375" style="123" hidden="1" customWidth="1"/>
    <col min="11" max="11" width="9.140625" style="123" hidden="1" customWidth="1"/>
    <col min="12" max="16384" width="9.140625" style="123"/>
  </cols>
  <sheetData>
    <row r="1" spans="2:8" s="125" customFormat="1" ht="19.5" customHeight="1" x14ac:dyDescent="0.2">
      <c r="B1" s="59" t="s">
        <v>231</v>
      </c>
      <c r="C1" s="165"/>
      <c r="D1" s="173"/>
      <c r="E1" s="173"/>
      <c r="F1" s="155"/>
      <c r="G1" s="181" t="s">
        <v>0</v>
      </c>
      <c r="H1" s="231" t="s">
        <v>247</v>
      </c>
    </row>
    <row r="2" spans="2:8" s="125" customFormat="1" ht="20.100000000000001" customHeight="1" x14ac:dyDescent="0.2">
      <c r="B2" s="192" t="s">
        <v>145</v>
      </c>
      <c r="C2" s="165"/>
      <c r="D2" s="173"/>
      <c r="E2" s="173"/>
      <c r="F2" s="155"/>
      <c r="G2" s="181" t="s">
        <v>1</v>
      </c>
      <c r="H2" s="232">
        <v>43575</v>
      </c>
    </row>
    <row r="3" spans="2:8" s="125" customFormat="1" ht="20.100000000000001" customHeight="1" x14ac:dyDescent="0.2">
      <c r="B3" s="192"/>
      <c r="C3" s="166"/>
      <c r="D3" s="173"/>
      <c r="E3" s="173"/>
      <c r="F3" s="155"/>
      <c r="G3" s="181" t="s">
        <v>2</v>
      </c>
      <c r="H3" s="233">
        <v>0.86150000000000004</v>
      </c>
    </row>
    <row r="4" spans="2:8" s="125" customFormat="1" ht="20.100000000000001" customHeight="1" x14ac:dyDescent="0.2">
      <c r="B4" s="127"/>
      <c r="C4" s="167"/>
      <c r="D4" s="173"/>
      <c r="E4" s="173"/>
      <c r="F4" s="155"/>
      <c r="G4" s="181" t="s">
        <v>3</v>
      </c>
      <c r="H4" s="233">
        <v>0.48730000000000001</v>
      </c>
    </row>
    <row r="5" spans="2:8" s="125" customFormat="1" ht="20.100000000000001" customHeight="1" x14ac:dyDescent="0.2">
      <c r="B5" s="127"/>
      <c r="C5" s="167"/>
      <c r="D5" s="173"/>
      <c r="E5" s="173"/>
      <c r="F5" s="155"/>
      <c r="G5" s="181" t="s">
        <v>6</v>
      </c>
      <c r="H5" s="233">
        <v>0.28820000000000001</v>
      </c>
    </row>
    <row r="6" spans="2:8" s="125" customFormat="1" ht="16.5" customHeight="1" x14ac:dyDescent="0.2">
      <c r="B6" s="126"/>
      <c r="C6" s="234" t="s">
        <v>7</v>
      </c>
      <c r="D6" s="174"/>
      <c r="E6" s="174"/>
      <c r="F6" s="156"/>
      <c r="G6" s="181"/>
      <c r="H6" s="182"/>
    </row>
    <row r="7" spans="2:8" s="122" customFormat="1" ht="16.5" customHeight="1" x14ac:dyDescent="0.25">
      <c r="B7" s="168"/>
      <c r="C7" s="168"/>
      <c r="D7" s="175"/>
      <c r="E7" s="175"/>
      <c r="F7" s="164"/>
      <c r="G7" s="183"/>
      <c r="H7" s="164"/>
    </row>
    <row r="8" spans="2:8" s="122" customFormat="1" ht="12.75" x14ac:dyDescent="0.25">
      <c r="B8" s="241" t="s">
        <v>10</v>
      </c>
      <c r="C8" s="242" t="s">
        <v>11</v>
      </c>
      <c r="D8" s="243" t="s">
        <v>117</v>
      </c>
      <c r="E8" s="243" t="s">
        <v>154</v>
      </c>
      <c r="F8" s="244" t="s">
        <v>124</v>
      </c>
      <c r="G8" s="245" t="s">
        <v>119</v>
      </c>
      <c r="H8" s="246" t="s">
        <v>120</v>
      </c>
    </row>
    <row r="9" spans="2:8" s="122" customFormat="1" ht="12.75" x14ac:dyDescent="0.25">
      <c r="B9" s="255" t="s">
        <v>126</v>
      </c>
      <c r="C9" s="256" t="s">
        <v>138</v>
      </c>
      <c r="D9" s="257"/>
      <c r="E9" s="257"/>
      <c r="F9" s="258"/>
      <c r="G9" s="259"/>
      <c r="H9" s="260"/>
    </row>
    <row r="10" spans="2:8" s="122" customFormat="1" ht="25.5" x14ac:dyDescent="0.25">
      <c r="B10" s="247">
        <v>90777</v>
      </c>
      <c r="C10" s="248" t="s">
        <v>189</v>
      </c>
      <c r="D10" s="249" t="s">
        <v>105</v>
      </c>
      <c r="E10" s="249" t="s">
        <v>187</v>
      </c>
      <c r="F10" s="250"/>
      <c r="G10" s="251"/>
      <c r="H10" s="252"/>
    </row>
    <row r="11" spans="2:8" s="122" customFormat="1" ht="12.75" x14ac:dyDescent="0.25">
      <c r="B11" s="193">
        <v>2706</v>
      </c>
      <c r="C11" s="169" t="s">
        <v>188</v>
      </c>
      <c r="D11" s="177" t="s">
        <v>105</v>
      </c>
      <c r="E11" s="177" t="s">
        <v>125</v>
      </c>
      <c r="F11" s="162">
        <v>1.0119</v>
      </c>
      <c r="G11" s="186">
        <f>72.63/1.8615</f>
        <v>39.01692183722804</v>
      </c>
      <c r="H11" s="195">
        <f>F11*G11</f>
        <v>39.481223207091055</v>
      </c>
    </row>
    <row r="12" spans="2:8" s="122" customFormat="1" ht="12.75" x14ac:dyDescent="0.25">
      <c r="B12" s="193">
        <v>37372</v>
      </c>
      <c r="C12" s="169" t="s">
        <v>157</v>
      </c>
      <c r="D12" s="177" t="s">
        <v>105</v>
      </c>
      <c r="E12" s="177" t="s">
        <v>106</v>
      </c>
      <c r="F12" s="162">
        <v>1</v>
      </c>
      <c r="G12" s="186">
        <v>0.34</v>
      </c>
      <c r="H12" s="195">
        <f t="shared" ref="H12:H20" si="0">F12*G12</f>
        <v>0.34</v>
      </c>
    </row>
    <row r="13" spans="2:8" s="122" customFormat="1" ht="12.75" x14ac:dyDescent="0.25">
      <c r="B13" s="193">
        <v>37373</v>
      </c>
      <c r="C13" s="169" t="s">
        <v>158</v>
      </c>
      <c r="D13" s="177" t="s">
        <v>105</v>
      </c>
      <c r="E13" s="177" t="s">
        <v>106</v>
      </c>
      <c r="F13" s="162">
        <v>1</v>
      </c>
      <c r="G13" s="186">
        <v>0.05</v>
      </c>
      <c r="H13" s="195">
        <f t="shared" si="0"/>
        <v>0.05</v>
      </c>
    </row>
    <row r="14" spans="2:8" s="122" customFormat="1" ht="25.5" x14ac:dyDescent="0.25">
      <c r="B14" s="193">
        <v>12892</v>
      </c>
      <c r="C14" s="169" t="s">
        <v>131</v>
      </c>
      <c r="D14" s="177" t="s">
        <v>159</v>
      </c>
      <c r="E14" s="177" t="s">
        <v>106</v>
      </c>
      <c r="F14" s="162">
        <v>6.8690000000000005E-4</v>
      </c>
      <c r="G14" s="186">
        <v>14.48</v>
      </c>
      <c r="H14" s="195">
        <f t="shared" si="0"/>
        <v>9.9463120000000006E-3</v>
      </c>
    </row>
    <row r="15" spans="2:8" s="122" customFormat="1" ht="25.5" x14ac:dyDescent="0.25">
      <c r="B15" s="193">
        <v>12893</v>
      </c>
      <c r="C15" s="169" t="s">
        <v>132</v>
      </c>
      <c r="D15" s="177" t="s">
        <v>159</v>
      </c>
      <c r="E15" s="177" t="s">
        <v>106</v>
      </c>
      <c r="F15" s="162">
        <v>8.0099999999999995E-5</v>
      </c>
      <c r="G15" s="186">
        <v>77.23</v>
      </c>
      <c r="H15" s="195">
        <f t="shared" si="0"/>
        <v>6.186123E-3</v>
      </c>
    </row>
    <row r="16" spans="2:8" s="122" customFormat="1" ht="25.5" x14ac:dyDescent="0.25">
      <c r="B16" s="193">
        <v>36144</v>
      </c>
      <c r="C16" s="169" t="s">
        <v>133</v>
      </c>
      <c r="D16" s="177" t="s">
        <v>160</v>
      </c>
      <c r="E16" s="177" t="s">
        <v>106</v>
      </c>
      <c r="F16" s="162">
        <v>5.5884999999999997E-3</v>
      </c>
      <c r="G16" s="186">
        <v>1.8</v>
      </c>
      <c r="H16" s="195">
        <f t="shared" si="0"/>
        <v>1.00593E-2</v>
      </c>
    </row>
    <row r="17" spans="2:8" s="122" customFormat="1" ht="12.75" x14ac:dyDescent="0.25">
      <c r="B17" s="193">
        <v>36146</v>
      </c>
      <c r="C17" s="169" t="s">
        <v>141</v>
      </c>
      <c r="D17" s="177" t="s">
        <v>160</v>
      </c>
      <c r="E17" s="177" t="s">
        <v>106</v>
      </c>
      <c r="F17" s="162">
        <v>6.2199999999999994E-5</v>
      </c>
      <c r="G17" s="186">
        <v>273.52999999999997</v>
      </c>
      <c r="H17" s="195">
        <f t="shared" si="0"/>
        <v>1.7013565999999997E-2</v>
      </c>
    </row>
    <row r="18" spans="2:8" s="122" customFormat="1" ht="38.25" x14ac:dyDescent="0.25">
      <c r="B18" s="193">
        <v>36149</v>
      </c>
      <c r="C18" s="169" t="s">
        <v>142</v>
      </c>
      <c r="D18" s="177" t="s">
        <v>160</v>
      </c>
      <c r="E18" s="177" t="s">
        <v>106</v>
      </c>
      <c r="F18" s="162">
        <v>3.6000000000000001E-5</v>
      </c>
      <c r="G18" s="186">
        <v>189.05</v>
      </c>
      <c r="H18" s="195">
        <f t="shared" si="0"/>
        <v>6.8058000000000007E-3</v>
      </c>
    </row>
    <row r="19" spans="2:8" s="122" customFormat="1" ht="25.5" x14ac:dyDescent="0.25">
      <c r="B19" s="193">
        <v>36150</v>
      </c>
      <c r="C19" s="169" t="s">
        <v>143</v>
      </c>
      <c r="D19" s="177" t="s">
        <v>160</v>
      </c>
      <c r="E19" s="177" t="s">
        <v>106</v>
      </c>
      <c r="F19" s="162">
        <v>1.3320000000000001E-4</v>
      </c>
      <c r="G19" s="186">
        <v>47.78</v>
      </c>
      <c r="H19" s="195">
        <f t="shared" si="0"/>
        <v>6.3642960000000011E-3</v>
      </c>
    </row>
    <row r="20" spans="2:8" s="122" customFormat="1" ht="38.25" x14ac:dyDescent="0.25">
      <c r="B20" s="193">
        <v>36153</v>
      </c>
      <c r="C20" s="169" t="s">
        <v>144</v>
      </c>
      <c r="D20" s="177" t="s">
        <v>160</v>
      </c>
      <c r="E20" s="177" t="s">
        <v>106</v>
      </c>
      <c r="F20" s="162">
        <v>5.3900000000000002E-5</v>
      </c>
      <c r="G20" s="186">
        <v>215.2</v>
      </c>
      <c r="H20" s="195">
        <f t="shared" si="0"/>
        <v>1.159928E-2</v>
      </c>
    </row>
    <row r="21" spans="2:8" s="122" customFormat="1" ht="12.75" x14ac:dyDescent="0.25">
      <c r="B21" s="312" t="s">
        <v>108</v>
      </c>
      <c r="C21" s="313"/>
      <c r="D21" s="313"/>
      <c r="E21" s="313"/>
      <c r="F21" s="313"/>
      <c r="G21" s="313"/>
      <c r="H21" s="187">
        <f>SUMIF(E11:E20,"M.O.",H11:H20)</f>
        <v>39.481223207091055</v>
      </c>
    </row>
    <row r="22" spans="2:8" s="122" customFormat="1" ht="12.75" x14ac:dyDescent="0.25">
      <c r="B22" s="312" t="s">
        <v>109</v>
      </c>
      <c r="C22" s="313"/>
      <c r="D22" s="313"/>
      <c r="E22" s="313"/>
      <c r="F22" s="313"/>
      <c r="G22" s="313"/>
      <c r="H22" s="187">
        <f>SUMIF(E11:E20,"MAT.",H11:H20)</f>
        <v>0.45797467699999994</v>
      </c>
    </row>
    <row r="23" spans="2:8" s="122" customFormat="1" ht="12.75" x14ac:dyDescent="0.25">
      <c r="B23" s="312" t="s">
        <v>110</v>
      </c>
      <c r="C23" s="313"/>
      <c r="D23" s="313"/>
      <c r="E23" s="313"/>
      <c r="F23" s="313"/>
      <c r="G23" s="313"/>
      <c r="H23" s="188">
        <f>H21+H22</f>
        <v>39.939197884091058</v>
      </c>
    </row>
    <row r="24" spans="2:8" s="122" customFormat="1" ht="12.75" x14ac:dyDescent="0.25">
      <c r="B24" s="312" t="s">
        <v>161</v>
      </c>
      <c r="C24" s="313"/>
      <c r="D24" s="313"/>
      <c r="E24" s="313"/>
      <c r="F24" s="313"/>
      <c r="G24" s="313"/>
      <c r="H24" s="187">
        <f>H21*0.8615</f>
        <v>34.013073792908948</v>
      </c>
    </row>
    <row r="25" spans="2:8" s="122" customFormat="1" ht="12.75" x14ac:dyDescent="0.25">
      <c r="B25" s="312" t="s">
        <v>162</v>
      </c>
      <c r="C25" s="313"/>
      <c r="D25" s="313"/>
      <c r="E25" s="313"/>
      <c r="F25" s="313"/>
      <c r="G25" s="313"/>
      <c r="H25" s="187">
        <f>(H23+H24)*0.2882</f>
        <v>21.313044697311401</v>
      </c>
    </row>
    <row r="26" spans="2:8" s="122" customFormat="1" ht="12.75" x14ac:dyDescent="0.25">
      <c r="B26" s="312" t="s">
        <v>111</v>
      </c>
      <c r="C26" s="313"/>
      <c r="D26" s="313"/>
      <c r="E26" s="313"/>
      <c r="F26" s="313"/>
      <c r="G26" s="313"/>
      <c r="H26" s="187">
        <v>0</v>
      </c>
    </row>
    <row r="27" spans="2:8" s="122" customFormat="1" ht="12.75" x14ac:dyDescent="0.25">
      <c r="B27" s="312" t="s">
        <v>112</v>
      </c>
      <c r="C27" s="313"/>
      <c r="D27" s="313"/>
      <c r="E27" s="313"/>
      <c r="F27" s="313"/>
      <c r="G27" s="313"/>
      <c r="H27" s="187">
        <f>H24+H25</f>
        <v>55.326118490220352</v>
      </c>
    </row>
    <row r="28" spans="2:8" s="122" customFormat="1" ht="12.75" x14ac:dyDescent="0.25">
      <c r="B28" s="312" t="s">
        <v>113</v>
      </c>
      <c r="C28" s="313"/>
      <c r="D28" s="313"/>
      <c r="E28" s="313"/>
      <c r="F28" s="313"/>
      <c r="G28" s="313"/>
      <c r="H28" s="188">
        <f>ROUNDDOWN(H23+H27,2)</f>
        <v>95.26</v>
      </c>
    </row>
    <row r="29" spans="2:8" s="122" customFormat="1" ht="12.75" x14ac:dyDescent="0.25">
      <c r="B29" s="312" t="s">
        <v>114</v>
      </c>
      <c r="C29" s="313"/>
      <c r="D29" s="313"/>
      <c r="E29" s="313"/>
      <c r="F29" s="313"/>
      <c r="G29" s="313"/>
      <c r="H29" s="187">
        <f>'002.Orçamento Sintético'!H10</f>
        <v>135</v>
      </c>
    </row>
    <row r="30" spans="2:8" s="122" customFormat="1" ht="12.75" x14ac:dyDescent="0.25">
      <c r="B30" s="316" t="s">
        <v>115</v>
      </c>
      <c r="C30" s="317"/>
      <c r="D30" s="317"/>
      <c r="E30" s="317"/>
      <c r="F30" s="317"/>
      <c r="G30" s="317"/>
      <c r="H30" s="240">
        <f>ROUNDDOWN(H28*H29,2)</f>
        <v>12860.1</v>
      </c>
    </row>
    <row r="31" spans="2:8" s="122" customFormat="1" ht="12.75" x14ac:dyDescent="0.25">
      <c r="B31" s="255" t="s">
        <v>127</v>
      </c>
      <c r="C31" s="256" t="s">
        <v>139</v>
      </c>
      <c r="D31" s="257"/>
      <c r="E31" s="257"/>
      <c r="F31" s="258"/>
      <c r="G31" s="259"/>
      <c r="H31" s="260"/>
    </row>
    <row r="32" spans="2:8" s="122" customFormat="1" ht="12.75" x14ac:dyDescent="0.25">
      <c r="B32" s="254" t="s">
        <v>150</v>
      </c>
      <c r="C32" s="248" t="s">
        <v>147</v>
      </c>
      <c r="D32" s="249" t="s">
        <v>107</v>
      </c>
      <c r="E32" s="249" t="s">
        <v>104</v>
      </c>
      <c r="F32" s="250"/>
      <c r="G32" s="251"/>
      <c r="H32" s="252"/>
    </row>
    <row r="33" spans="2:8" s="122" customFormat="1" ht="12.75" x14ac:dyDescent="0.25">
      <c r="B33" s="193">
        <v>6111</v>
      </c>
      <c r="C33" s="169" t="s">
        <v>163</v>
      </c>
      <c r="D33" s="177" t="s">
        <v>105</v>
      </c>
      <c r="E33" s="177" t="s">
        <v>125</v>
      </c>
      <c r="F33" s="162">
        <v>5.0855000000000004E-2</v>
      </c>
      <c r="G33" s="186">
        <f>8.86/1.8615</f>
        <v>4.7596024711254366</v>
      </c>
      <c r="H33" s="195">
        <f>F33*G33</f>
        <v>0.24204958366908411</v>
      </c>
    </row>
    <row r="34" spans="2:8" s="122" customFormat="1" ht="12.75" x14ac:dyDescent="0.25">
      <c r="B34" s="193">
        <v>37370</v>
      </c>
      <c r="C34" s="169" t="s">
        <v>155</v>
      </c>
      <c r="D34" s="177" t="s">
        <v>105</v>
      </c>
      <c r="E34" s="177" t="s">
        <v>106</v>
      </c>
      <c r="F34" s="162">
        <v>0.05</v>
      </c>
      <c r="G34" s="186">
        <v>2.6</v>
      </c>
      <c r="H34" s="195">
        <f t="shared" ref="H34:H58" si="1">F34*G34</f>
        <v>0.13</v>
      </c>
    </row>
    <row r="35" spans="2:8" s="122" customFormat="1" ht="12.75" x14ac:dyDescent="0.25">
      <c r="B35" s="193">
        <v>37371</v>
      </c>
      <c r="C35" s="169" t="s">
        <v>156</v>
      </c>
      <c r="D35" s="177" t="s">
        <v>105</v>
      </c>
      <c r="E35" s="177" t="s">
        <v>106</v>
      </c>
      <c r="F35" s="162">
        <v>0.05</v>
      </c>
      <c r="G35" s="186">
        <v>1.04</v>
      </c>
      <c r="H35" s="195">
        <f t="shared" si="1"/>
        <v>5.2000000000000005E-2</v>
      </c>
    </row>
    <row r="36" spans="2:8" s="122" customFormat="1" ht="12.75" x14ac:dyDescent="0.25">
      <c r="B36" s="193">
        <v>37372</v>
      </c>
      <c r="C36" s="169" t="s">
        <v>157</v>
      </c>
      <c r="D36" s="177" t="s">
        <v>105</v>
      </c>
      <c r="E36" s="177" t="s">
        <v>106</v>
      </c>
      <c r="F36" s="162">
        <v>0.05</v>
      </c>
      <c r="G36" s="186">
        <v>0.34</v>
      </c>
      <c r="H36" s="195">
        <f t="shared" si="1"/>
        <v>1.7000000000000001E-2</v>
      </c>
    </row>
    <row r="37" spans="2:8" s="122" customFormat="1" ht="12.75" x14ac:dyDescent="0.25">
      <c r="B37" s="193">
        <v>37373</v>
      </c>
      <c r="C37" s="169" t="s">
        <v>158</v>
      </c>
      <c r="D37" s="177" t="s">
        <v>105</v>
      </c>
      <c r="E37" s="177" t="s">
        <v>106</v>
      </c>
      <c r="F37" s="162">
        <v>0.05</v>
      </c>
      <c r="G37" s="186">
        <v>0.05</v>
      </c>
      <c r="H37" s="195">
        <f t="shared" si="1"/>
        <v>2.5000000000000005E-3</v>
      </c>
    </row>
    <row r="38" spans="2:8" s="122" customFormat="1" ht="12.75" x14ac:dyDescent="0.25">
      <c r="B38" s="193">
        <v>10</v>
      </c>
      <c r="C38" s="169" t="s">
        <v>164</v>
      </c>
      <c r="D38" s="177" t="s">
        <v>160</v>
      </c>
      <c r="E38" s="177" t="s">
        <v>106</v>
      </c>
      <c r="F38" s="162">
        <v>3.5062500000000003E-4</v>
      </c>
      <c r="G38" s="186">
        <v>6.95</v>
      </c>
      <c r="H38" s="195">
        <f t="shared" si="1"/>
        <v>2.4368437500000002E-3</v>
      </c>
    </row>
    <row r="39" spans="2:8" s="122" customFormat="1" ht="25.5" x14ac:dyDescent="0.25">
      <c r="B39" s="193">
        <v>2711</v>
      </c>
      <c r="C39" s="169" t="s">
        <v>165</v>
      </c>
      <c r="D39" s="177" t="s">
        <v>160</v>
      </c>
      <c r="E39" s="177" t="s">
        <v>106</v>
      </c>
      <c r="F39" s="162">
        <v>2.9684999999999998E-5</v>
      </c>
      <c r="G39" s="186">
        <v>108</v>
      </c>
      <c r="H39" s="195">
        <f t="shared" si="1"/>
        <v>3.2059799999999998E-3</v>
      </c>
    </row>
    <row r="40" spans="2:8" s="122" customFormat="1" ht="38.25" x14ac:dyDescent="0.25">
      <c r="B40" s="193">
        <v>11359</v>
      </c>
      <c r="C40" s="169" t="s">
        <v>166</v>
      </c>
      <c r="D40" s="177" t="s">
        <v>160</v>
      </c>
      <c r="E40" s="177" t="s">
        <v>106</v>
      </c>
      <c r="F40" s="162">
        <v>2.83E-6</v>
      </c>
      <c r="G40" s="186">
        <v>637.5</v>
      </c>
      <c r="H40" s="195">
        <f t="shared" si="1"/>
        <v>1.804125E-3</v>
      </c>
    </row>
    <row r="41" spans="2:8" s="122" customFormat="1" ht="12.75" x14ac:dyDescent="0.25">
      <c r="B41" s="193">
        <v>12815</v>
      </c>
      <c r="C41" s="169" t="s">
        <v>167</v>
      </c>
      <c r="D41" s="177" t="s">
        <v>160</v>
      </c>
      <c r="E41" s="177" t="s">
        <v>106</v>
      </c>
      <c r="F41" s="162">
        <v>3.9908000000000001E-4</v>
      </c>
      <c r="G41" s="186">
        <v>5.36</v>
      </c>
      <c r="H41" s="195">
        <f t="shared" si="1"/>
        <v>2.1390688000000003E-3</v>
      </c>
    </row>
    <row r="42" spans="2:8" s="122" customFormat="1" ht="12.75" x14ac:dyDescent="0.25">
      <c r="B42" s="193">
        <v>25966</v>
      </c>
      <c r="C42" s="169" t="s">
        <v>168</v>
      </c>
      <c r="D42" s="177" t="s">
        <v>98</v>
      </c>
      <c r="E42" s="177" t="s">
        <v>106</v>
      </c>
      <c r="F42" s="162">
        <v>6.6514999999999996E-5</v>
      </c>
      <c r="G42" s="186">
        <v>13.95</v>
      </c>
      <c r="H42" s="195">
        <f t="shared" si="1"/>
        <v>9.2788424999999989E-4</v>
      </c>
    </row>
    <row r="43" spans="2:8" s="122" customFormat="1" ht="12.75" x14ac:dyDescent="0.25">
      <c r="B43" s="193">
        <v>38382</v>
      </c>
      <c r="C43" s="169" t="s">
        <v>169</v>
      </c>
      <c r="D43" s="177" t="s">
        <v>160</v>
      </c>
      <c r="E43" s="177" t="s">
        <v>106</v>
      </c>
      <c r="F43" s="162">
        <v>1.2656000000000001E-4</v>
      </c>
      <c r="G43" s="186">
        <v>6.99</v>
      </c>
      <c r="H43" s="195">
        <f t="shared" si="1"/>
        <v>8.8465440000000005E-4</v>
      </c>
    </row>
    <row r="44" spans="2:8" s="122" customFormat="1" ht="12.75" x14ac:dyDescent="0.25">
      <c r="B44" s="193">
        <v>38390</v>
      </c>
      <c r="C44" s="169" t="s">
        <v>170</v>
      </c>
      <c r="D44" s="177" t="s">
        <v>160</v>
      </c>
      <c r="E44" s="177" t="s">
        <v>106</v>
      </c>
      <c r="F44" s="162">
        <v>6.6514999999999996E-5</v>
      </c>
      <c r="G44" s="186">
        <v>21.07</v>
      </c>
      <c r="H44" s="195">
        <f t="shared" si="1"/>
        <v>1.4014710499999999E-3</v>
      </c>
    </row>
    <row r="45" spans="2:8" s="122" customFormat="1" ht="12.75" x14ac:dyDescent="0.25">
      <c r="B45" s="193">
        <v>38393</v>
      </c>
      <c r="C45" s="169" t="s">
        <v>171</v>
      </c>
      <c r="D45" s="177" t="s">
        <v>160</v>
      </c>
      <c r="E45" s="177" t="s">
        <v>106</v>
      </c>
      <c r="F45" s="162">
        <v>6.6514999999999996E-5</v>
      </c>
      <c r="G45" s="186">
        <v>9.5</v>
      </c>
      <c r="H45" s="195">
        <f t="shared" si="1"/>
        <v>6.3189249999999995E-4</v>
      </c>
    </row>
    <row r="46" spans="2:8" s="122" customFormat="1" ht="12.75" x14ac:dyDescent="0.25">
      <c r="B46" s="193">
        <v>38396</v>
      </c>
      <c r="C46" s="169" t="s">
        <v>172</v>
      </c>
      <c r="D46" s="177" t="s">
        <v>160</v>
      </c>
      <c r="E46" s="177" t="s">
        <v>106</v>
      </c>
      <c r="F46" s="162">
        <v>2.2650000000000003E-6</v>
      </c>
      <c r="G46" s="186">
        <v>523.30999999999995</v>
      </c>
      <c r="H46" s="195">
        <f t="shared" si="1"/>
        <v>1.1852971500000001E-3</v>
      </c>
    </row>
    <row r="47" spans="2:8" s="122" customFormat="1" ht="25.5" x14ac:dyDescent="0.25">
      <c r="B47" s="193">
        <v>38399</v>
      </c>
      <c r="C47" s="169" t="s">
        <v>173</v>
      </c>
      <c r="D47" s="177" t="s">
        <v>160</v>
      </c>
      <c r="E47" s="177" t="s">
        <v>106</v>
      </c>
      <c r="F47" s="162">
        <v>1.1315000000000001E-5</v>
      </c>
      <c r="G47" s="186">
        <v>133.44999999999999</v>
      </c>
      <c r="H47" s="195">
        <f t="shared" si="1"/>
        <v>1.5099867500000001E-3</v>
      </c>
    </row>
    <row r="48" spans="2:8" s="122" customFormat="1" ht="51" x14ac:dyDescent="0.25">
      <c r="B48" s="193">
        <v>38412</v>
      </c>
      <c r="C48" s="169" t="s">
        <v>174</v>
      </c>
      <c r="D48" s="177" t="s">
        <v>160</v>
      </c>
      <c r="E48" s="177" t="s">
        <v>106</v>
      </c>
      <c r="F48" s="162">
        <v>1.9800000000000001E-6</v>
      </c>
      <c r="G48" s="186">
        <v>1169.4000000000001</v>
      </c>
      <c r="H48" s="195">
        <f t="shared" si="1"/>
        <v>2.3154120000000002E-3</v>
      </c>
    </row>
    <row r="49" spans="2:8" s="122" customFormat="1" ht="38.25" x14ac:dyDescent="0.25">
      <c r="B49" s="193">
        <v>38413</v>
      </c>
      <c r="C49" s="169" t="s">
        <v>175</v>
      </c>
      <c r="D49" s="177" t="s">
        <v>160</v>
      </c>
      <c r="E49" s="177" t="s">
        <v>106</v>
      </c>
      <c r="F49" s="162">
        <v>1.9400000000000001E-6</v>
      </c>
      <c r="G49" s="186">
        <v>657.25</v>
      </c>
      <c r="H49" s="195">
        <f t="shared" si="1"/>
        <v>1.2750650000000001E-3</v>
      </c>
    </row>
    <row r="50" spans="2:8" s="122" customFormat="1" ht="25.5" x14ac:dyDescent="0.25">
      <c r="B50" s="193">
        <v>38476</v>
      </c>
      <c r="C50" s="169" t="s">
        <v>176</v>
      </c>
      <c r="D50" s="177" t="s">
        <v>160</v>
      </c>
      <c r="E50" s="177" t="s">
        <v>106</v>
      </c>
      <c r="F50" s="162">
        <v>9.0550000000000005E-6</v>
      </c>
      <c r="G50" s="186">
        <v>201.08</v>
      </c>
      <c r="H50" s="195">
        <f t="shared" si="1"/>
        <v>1.8207794000000002E-3</v>
      </c>
    </row>
    <row r="51" spans="2:8" s="122" customFormat="1" ht="25.5" x14ac:dyDescent="0.25">
      <c r="B51" s="193">
        <v>38477</v>
      </c>
      <c r="C51" s="169" t="s">
        <v>177</v>
      </c>
      <c r="D51" s="177" t="s">
        <v>160</v>
      </c>
      <c r="E51" s="177" t="s">
        <v>106</v>
      </c>
      <c r="F51" s="162">
        <v>1.9400000000000001E-6</v>
      </c>
      <c r="G51" s="186">
        <v>569.45000000000005</v>
      </c>
      <c r="H51" s="195">
        <f t="shared" si="1"/>
        <v>1.1047330000000001E-3</v>
      </c>
    </row>
    <row r="52" spans="2:8" s="122" customFormat="1" ht="25.5" x14ac:dyDescent="0.25">
      <c r="B52" s="193">
        <v>12892</v>
      </c>
      <c r="C52" s="169" t="s">
        <v>131</v>
      </c>
      <c r="D52" s="177" t="s">
        <v>159</v>
      </c>
      <c r="E52" s="177" t="s">
        <v>106</v>
      </c>
      <c r="F52" s="162">
        <v>6.8694000000000003E-4</v>
      </c>
      <c r="G52" s="186">
        <v>14.48</v>
      </c>
      <c r="H52" s="195">
        <f t="shared" si="1"/>
        <v>9.9468912000000003E-3</v>
      </c>
    </row>
    <row r="53" spans="2:8" s="122" customFormat="1" ht="25.5" x14ac:dyDescent="0.25">
      <c r="B53" s="193">
        <v>12893</v>
      </c>
      <c r="C53" s="169" t="s">
        <v>132</v>
      </c>
      <c r="D53" s="177" t="s">
        <v>159</v>
      </c>
      <c r="E53" s="177" t="s">
        <v>106</v>
      </c>
      <c r="F53" s="162">
        <v>8.0144999999999999E-5</v>
      </c>
      <c r="G53" s="186">
        <v>77.23</v>
      </c>
      <c r="H53" s="195">
        <f t="shared" si="1"/>
        <v>6.1895983500000005E-3</v>
      </c>
    </row>
    <row r="54" spans="2:8" s="122" customFormat="1" ht="25.5" x14ac:dyDescent="0.25">
      <c r="B54" s="193">
        <v>36144</v>
      </c>
      <c r="C54" s="169" t="s">
        <v>133</v>
      </c>
      <c r="D54" s="177" t="s">
        <v>160</v>
      </c>
      <c r="E54" s="177" t="s">
        <v>106</v>
      </c>
      <c r="F54" s="162">
        <v>5.5885400000000003E-3</v>
      </c>
      <c r="G54" s="186">
        <v>1.8</v>
      </c>
      <c r="H54" s="195">
        <f t="shared" si="1"/>
        <v>1.0059372E-2</v>
      </c>
    </row>
    <row r="55" spans="2:8" s="122" customFormat="1" ht="12.75" x14ac:dyDescent="0.25">
      <c r="B55" s="193">
        <v>36146</v>
      </c>
      <c r="C55" s="169" t="s">
        <v>141</v>
      </c>
      <c r="D55" s="177" t="s">
        <v>160</v>
      </c>
      <c r="E55" s="177" t="s">
        <v>106</v>
      </c>
      <c r="F55" s="162">
        <v>6.2169999999999996E-5</v>
      </c>
      <c r="G55" s="186">
        <v>273.52999999999997</v>
      </c>
      <c r="H55" s="195">
        <f t="shared" si="1"/>
        <v>1.7005360099999998E-2</v>
      </c>
    </row>
    <row r="56" spans="2:8" s="122" customFormat="1" ht="38.25" x14ac:dyDescent="0.25">
      <c r="B56" s="193">
        <v>36149</v>
      </c>
      <c r="C56" s="169" t="s">
        <v>142</v>
      </c>
      <c r="D56" s="177" t="s">
        <v>160</v>
      </c>
      <c r="E56" s="177" t="s">
        <v>106</v>
      </c>
      <c r="F56" s="162">
        <v>3.6000000000000001E-5</v>
      </c>
      <c r="G56" s="186">
        <v>189.05</v>
      </c>
      <c r="H56" s="195">
        <f t="shared" si="1"/>
        <v>6.8058000000000007E-3</v>
      </c>
    </row>
    <row r="57" spans="2:8" s="122" customFormat="1" ht="25.5" x14ac:dyDescent="0.25">
      <c r="B57" s="193">
        <v>36150</v>
      </c>
      <c r="C57" s="169" t="s">
        <v>143</v>
      </c>
      <c r="D57" s="177" t="s">
        <v>160</v>
      </c>
      <c r="E57" s="177" t="s">
        <v>106</v>
      </c>
      <c r="F57" s="162">
        <v>1.3322E-4</v>
      </c>
      <c r="G57" s="186">
        <v>47.78</v>
      </c>
      <c r="H57" s="195">
        <f t="shared" si="1"/>
        <v>6.3652515999999999E-3</v>
      </c>
    </row>
    <row r="58" spans="2:8" s="122" customFormat="1" ht="38.25" x14ac:dyDescent="0.25">
      <c r="B58" s="193">
        <v>36153</v>
      </c>
      <c r="C58" s="169" t="s">
        <v>144</v>
      </c>
      <c r="D58" s="177" t="s">
        <v>160</v>
      </c>
      <c r="E58" s="177" t="s">
        <v>106</v>
      </c>
      <c r="F58" s="162">
        <v>5.3879999999999999E-5</v>
      </c>
      <c r="G58" s="186">
        <v>215.2</v>
      </c>
      <c r="H58" s="195">
        <f t="shared" si="1"/>
        <v>1.1594976E-2</v>
      </c>
    </row>
    <row r="59" spans="2:8" s="122" customFormat="1" ht="12.75" x14ac:dyDescent="0.25">
      <c r="B59" s="312" t="s">
        <v>108</v>
      </c>
      <c r="C59" s="313"/>
      <c r="D59" s="313"/>
      <c r="E59" s="313"/>
      <c r="F59" s="313"/>
      <c r="G59" s="313"/>
      <c r="H59" s="187">
        <f>SUMIF(E33:E58,"M.O.",H33:H58)</f>
        <v>0.24204958366908411</v>
      </c>
    </row>
    <row r="60" spans="2:8" s="122" customFormat="1" ht="12.75" x14ac:dyDescent="0.25">
      <c r="B60" s="312" t="s">
        <v>109</v>
      </c>
      <c r="C60" s="313"/>
      <c r="D60" s="313"/>
      <c r="E60" s="313"/>
      <c r="F60" s="313"/>
      <c r="G60" s="313"/>
      <c r="H60" s="187">
        <f>SUMIF(E33:E58,"MAT.",H33:H58)</f>
        <v>0.29211044229999988</v>
      </c>
    </row>
    <row r="61" spans="2:8" s="122" customFormat="1" ht="12.75" x14ac:dyDescent="0.25">
      <c r="B61" s="312" t="s">
        <v>110</v>
      </c>
      <c r="C61" s="313"/>
      <c r="D61" s="313"/>
      <c r="E61" s="313"/>
      <c r="F61" s="313"/>
      <c r="G61" s="313"/>
      <c r="H61" s="188">
        <f>H59+H60</f>
        <v>0.53416002596908396</v>
      </c>
    </row>
    <row r="62" spans="2:8" s="122" customFormat="1" ht="12.75" x14ac:dyDescent="0.25">
      <c r="B62" s="312" t="s">
        <v>161</v>
      </c>
      <c r="C62" s="313"/>
      <c r="D62" s="313"/>
      <c r="E62" s="313"/>
      <c r="F62" s="313"/>
      <c r="G62" s="313"/>
      <c r="H62" s="187">
        <f>H59*0.8615</f>
        <v>0.20852571633091596</v>
      </c>
    </row>
    <row r="63" spans="2:8" s="122" customFormat="1" ht="12.75" x14ac:dyDescent="0.25">
      <c r="B63" s="312" t="s">
        <v>162</v>
      </c>
      <c r="C63" s="313"/>
      <c r="D63" s="313"/>
      <c r="E63" s="313"/>
      <c r="F63" s="313"/>
      <c r="G63" s="313"/>
      <c r="H63" s="187">
        <f>(H61+H62)*0.2882</f>
        <v>0.21404203093085999</v>
      </c>
    </row>
    <row r="64" spans="2:8" s="122" customFormat="1" ht="12.75" x14ac:dyDescent="0.25">
      <c r="B64" s="312" t="s">
        <v>111</v>
      </c>
      <c r="C64" s="313"/>
      <c r="D64" s="313"/>
      <c r="E64" s="313"/>
      <c r="F64" s="313"/>
      <c r="G64" s="313"/>
      <c r="H64" s="187">
        <v>0</v>
      </c>
    </row>
    <row r="65" spans="2:8" s="122" customFormat="1" ht="12.75" x14ac:dyDescent="0.25">
      <c r="B65" s="312" t="s">
        <v>112</v>
      </c>
      <c r="C65" s="313"/>
      <c r="D65" s="313"/>
      <c r="E65" s="313"/>
      <c r="F65" s="313"/>
      <c r="G65" s="313"/>
      <c r="H65" s="187">
        <f>H62+H63</f>
        <v>0.42256774726177593</v>
      </c>
    </row>
    <row r="66" spans="2:8" s="122" customFormat="1" ht="12.75" x14ac:dyDescent="0.25">
      <c r="B66" s="312" t="s">
        <v>113</v>
      </c>
      <c r="C66" s="313"/>
      <c r="D66" s="313"/>
      <c r="E66" s="313"/>
      <c r="F66" s="313"/>
      <c r="G66" s="313"/>
      <c r="H66" s="188">
        <f>ROUNDDOWN(H61+H65,2)</f>
        <v>0.95</v>
      </c>
    </row>
    <row r="67" spans="2:8" s="122" customFormat="1" ht="12.75" x14ac:dyDescent="0.25">
      <c r="B67" s="312" t="s">
        <v>114</v>
      </c>
      <c r="C67" s="313"/>
      <c r="D67" s="313"/>
      <c r="E67" s="313"/>
      <c r="F67" s="313"/>
      <c r="G67" s="313"/>
      <c r="H67" s="187">
        <f>'002.Orçamento Sintético'!H12</f>
        <v>654.85</v>
      </c>
    </row>
    <row r="68" spans="2:8" s="122" customFormat="1" ht="12.75" x14ac:dyDescent="0.25">
      <c r="B68" s="316" t="s">
        <v>115</v>
      </c>
      <c r="C68" s="317"/>
      <c r="D68" s="317"/>
      <c r="E68" s="317"/>
      <c r="F68" s="317"/>
      <c r="G68" s="317"/>
      <c r="H68" s="240">
        <f>ROUNDDOWN(H66*H67,2)</f>
        <v>622.1</v>
      </c>
    </row>
    <row r="69" spans="2:8" s="122" customFormat="1" ht="25.5" x14ac:dyDescent="0.25">
      <c r="B69" s="237" t="s">
        <v>151</v>
      </c>
      <c r="C69" s="253" t="s">
        <v>148</v>
      </c>
      <c r="D69" s="176" t="s">
        <v>107</v>
      </c>
      <c r="E69" s="176" t="s">
        <v>104</v>
      </c>
      <c r="F69" s="157"/>
      <c r="G69" s="184"/>
      <c r="H69" s="185"/>
    </row>
    <row r="70" spans="2:8" s="122" customFormat="1" ht="12.75" x14ac:dyDescent="0.25">
      <c r="B70" s="194">
        <v>1213</v>
      </c>
      <c r="C70" s="170" t="s">
        <v>178</v>
      </c>
      <c r="D70" s="178" t="s">
        <v>105</v>
      </c>
      <c r="E70" s="178" t="s">
        <v>125</v>
      </c>
      <c r="F70" s="160">
        <v>0.50465000000000004</v>
      </c>
      <c r="G70" s="186">
        <f>11.98/1.8615</f>
        <v>6.4356701584743492</v>
      </c>
      <c r="H70" s="195">
        <f>F70*G70</f>
        <v>3.2477609454740808</v>
      </c>
    </row>
    <row r="71" spans="2:8" s="122" customFormat="1" ht="12.75" x14ac:dyDescent="0.25">
      <c r="B71" s="194">
        <v>37370</v>
      </c>
      <c r="C71" s="170" t="s">
        <v>155</v>
      </c>
      <c r="D71" s="178" t="s">
        <v>105</v>
      </c>
      <c r="E71" s="178" t="s">
        <v>106</v>
      </c>
      <c r="F71" s="158">
        <v>1.5</v>
      </c>
      <c r="G71" s="186">
        <v>2.6</v>
      </c>
      <c r="H71" s="195">
        <f t="shared" ref="H71:H99" si="2">F71*G71</f>
        <v>3.9000000000000004</v>
      </c>
    </row>
    <row r="72" spans="2:8" s="122" customFormat="1" ht="12.75" x14ac:dyDescent="0.25">
      <c r="B72" s="194">
        <v>37371</v>
      </c>
      <c r="C72" s="170" t="s">
        <v>156</v>
      </c>
      <c r="D72" s="178" t="s">
        <v>105</v>
      </c>
      <c r="E72" s="178" t="s">
        <v>106</v>
      </c>
      <c r="F72" s="158">
        <v>1.5</v>
      </c>
      <c r="G72" s="186">
        <v>1.04</v>
      </c>
      <c r="H72" s="195">
        <f t="shared" si="2"/>
        <v>1.56</v>
      </c>
    </row>
    <row r="73" spans="2:8" s="122" customFormat="1" ht="12.75" x14ac:dyDescent="0.25">
      <c r="B73" s="194">
        <v>37372</v>
      </c>
      <c r="C73" s="170" t="s">
        <v>157</v>
      </c>
      <c r="D73" s="178" t="s">
        <v>105</v>
      </c>
      <c r="E73" s="178" t="s">
        <v>106</v>
      </c>
      <c r="F73" s="158">
        <v>1.5</v>
      </c>
      <c r="G73" s="186">
        <v>0.34</v>
      </c>
      <c r="H73" s="195">
        <f t="shared" si="2"/>
        <v>0.51</v>
      </c>
    </row>
    <row r="74" spans="2:8" s="122" customFormat="1" ht="12.75" x14ac:dyDescent="0.25">
      <c r="B74" s="194">
        <v>37373</v>
      </c>
      <c r="C74" s="170" t="s">
        <v>158</v>
      </c>
      <c r="D74" s="178" t="s">
        <v>105</v>
      </c>
      <c r="E74" s="178" t="s">
        <v>106</v>
      </c>
      <c r="F74" s="158">
        <v>1.5</v>
      </c>
      <c r="G74" s="186">
        <v>0.05</v>
      </c>
      <c r="H74" s="195">
        <f t="shared" si="2"/>
        <v>7.5000000000000011E-2</v>
      </c>
    </row>
    <row r="75" spans="2:8" s="122" customFormat="1" ht="12.75" x14ac:dyDescent="0.25">
      <c r="B75" s="194">
        <v>10</v>
      </c>
      <c r="C75" s="170" t="s">
        <v>164</v>
      </c>
      <c r="D75" s="178" t="s">
        <v>160</v>
      </c>
      <c r="E75" s="178" t="s">
        <v>106</v>
      </c>
      <c r="F75" s="158">
        <v>1.160925E-2</v>
      </c>
      <c r="G75" s="186">
        <v>6.95</v>
      </c>
      <c r="H75" s="195">
        <f t="shared" si="2"/>
        <v>8.0684287500000007E-2</v>
      </c>
    </row>
    <row r="76" spans="2:8" s="122" customFormat="1" ht="25.5" x14ac:dyDescent="0.25">
      <c r="B76" s="194">
        <v>2711</v>
      </c>
      <c r="C76" s="170" t="s">
        <v>165</v>
      </c>
      <c r="D76" s="178" t="s">
        <v>160</v>
      </c>
      <c r="E76" s="178" t="s">
        <v>106</v>
      </c>
      <c r="F76" s="158">
        <v>9.6239999999999997E-4</v>
      </c>
      <c r="G76" s="186">
        <v>108</v>
      </c>
      <c r="H76" s="195">
        <f t="shared" si="2"/>
        <v>0.1039392</v>
      </c>
    </row>
    <row r="77" spans="2:8" s="122" customFormat="1" ht="38.25" x14ac:dyDescent="0.25">
      <c r="B77" s="194">
        <v>11359</v>
      </c>
      <c r="C77" s="170" t="s">
        <v>166</v>
      </c>
      <c r="D77" s="178" t="s">
        <v>160</v>
      </c>
      <c r="E77" s="178" t="s">
        <v>106</v>
      </c>
      <c r="F77" s="158">
        <v>6.1649999999999994E-5</v>
      </c>
      <c r="G77" s="186">
        <v>637.5</v>
      </c>
      <c r="H77" s="195">
        <f t="shared" si="2"/>
        <v>3.9301874999999993E-2</v>
      </c>
    </row>
    <row r="78" spans="2:8" s="122" customFormat="1" ht="12.75" x14ac:dyDescent="0.25">
      <c r="B78" s="194">
        <v>12815</v>
      </c>
      <c r="C78" s="170" t="s">
        <v>167</v>
      </c>
      <c r="D78" s="178" t="s">
        <v>160</v>
      </c>
      <c r="E78" s="178" t="s">
        <v>106</v>
      </c>
      <c r="F78" s="158">
        <v>1.31325E-2</v>
      </c>
      <c r="G78" s="186">
        <v>5.36</v>
      </c>
      <c r="H78" s="195">
        <f t="shared" si="2"/>
        <v>7.03902E-2</v>
      </c>
    </row>
    <row r="79" spans="2:8" s="122" customFormat="1" ht="12.75" x14ac:dyDescent="0.25">
      <c r="B79" s="194">
        <v>25966</v>
      </c>
      <c r="C79" s="170" t="s">
        <v>168</v>
      </c>
      <c r="D79" s="178" t="s">
        <v>98</v>
      </c>
      <c r="E79" s="178" t="s">
        <v>106</v>
      </c>
      <c r="F79" s="158">
        <v>2.1887999999999999E-3</v>
      </c>
      <c r="G79" s="186">
        <v>13.95</v>
      </c>
      <c r="H79" s="195">
        <f t="shared" si="2"/>
        <v>3.0533759999999997E-2</v>
      </c>
    </row>
    <row r="80" spans="2:8" s="122" customFormat="1" ht="12.75" x14ac:dyDescent="0.25">
      <c r="B80" s="194">
        <v>38382</v>
      </c>
      <c r="C80" s="170" t="s">
        <v>169</v>
      </c>
      <c r="D80" s="178" t="s">
        <v>160</v>
      </c>
      <c r="E80" s="178" t="s">
        <v>106</v>
      </c>
      <c r="F80" s="158">
        <v>3.9532500000000002E-3</v>
      </c>
      <c r="G80" s="186">
        <v>6.99</v>
      </c>
      <c r="H80" s="195">
        <f t="shared" si="2"/>
        <v>2.7633217500000001E-2</v>
      </c>
    </row>
    <row r="81" spans="2:8" s="122" customFormat="1" ht="12.75" x14ac:dyDescent="0.25">
      <c r="B81" s="194">
        <v>38390</v>
      </c>
      <c r="C81" s="170" t="s">
        <v>170</v>
      </c>
      <c r="D81" s="178" t="s">
        <v>160</v>
      </c>
      <c r="E81" s="178" t="s">
        <v>106</v>
      </c>
      <c r="F81" s="158">
        <v>2.1887999999999999E-3</v>
      </c>
      <c r="G81" s="186">
        <v>21.07</v>
      </c>
      <c r="H81" s="195">
        <f t="shared" si="2"/>
        <v>4.6118015999999998E-2</v>
      </c>
    </row>
    <row r="82" spans="2:8" s="122" customFormat="1" ht="12.75" x14ac:dyDescent="0.25">
      <c r="B82" s="194">
        <v>38393</v>
      </c>
      <c r="C82" s="170" t="s">
        <v>171</v>
      </c>
      <c r="D82" s="178" t="s">
        <v>160</v>
      </c>
      <c r="E82" s="178" t="s">
        <v>106</v>
      </c>
      <c r="F82" s="158">
        <v>2.1887999999999999E-3</v>
      </c>
      <c r="G82" s="186">
        <v>9.5</v>
      </c>
      <c r="H82" s="195">
        <f t="shared" si="2"/>
        <v>2.0793599999999999E-2</v>
      </c>
    </row>
    <row r="83" spans="2:8" s="122" customFormat="1" ht="12.75" x14ac:dyDescent="0.25">
      <c r="B83" s="194">
        <v>38396</v>
      </c>
      <c r="C83" s="170" t="s">
        <v>172</v>
      </c>
      <c r="D83" s="178" t="s">
        <v>160</v>
      </c>
      <c r="E83" s="178" t="s">
        <v>106</v>
      </c>
      <c r="F83" s="158">
        <v>4.935E-5</v>
      </c>
      <c r="G83" s="186">
        <v>523.30999999999995</v>
      </c>
      <c r="H83" s="195">
        <f t="shared" si="2"/>
        <v>2.5825348499999998E-2</v>
      </c>
    </row>
    <row r="84" spans="2:8" s="122" customFormat="1" ht="25.5" x14ac:dyDescent="0.25">
      <c r="B84" s="194">
        <v>38399</v>
      </c>
      <c r="C84" s="170" t="s">
        <v>173</v>
      </c>
      <c r="D84" s="178" t="s">
        <v>160</v>
      </c>
      <c r="E84" s="178" t="s">
        <v>106</v>
      </c>
      <c r="F84" s="158">
        <v>2.4659999999999998E-4</v>
      </c>
      <c r="G84" s="186">
        <v>133.44999999999999</v>
      </c>
      <c r="H84" s="195">
        <f t="shared" si="2"/>
        <v>3.2908769999999997E-2</v>
      </c>
    </row>
    <row r="85" spans="2:8" s="122" customFormat="1" ht="51" x14ac:dyDescent="0.25">
      <c r="B85" s="194">
        <v>38412</v>
      </c>
      <c r="C85" s="170" t="s">
        <v>174</v>
      </c>
      <c r="D85" s="178" t="s">
        <v>160</v>
      </c>
      <c r="E85" s="178" t="s">
        <v>106</v>
      </c>
      <c r="F85" s="158">
        <v>4.32E-5</v>
      </c>
      <c r="G85" s="186">
        <v>1169.4000000000001</v>
      </c>
      <c r="H85" s="195">
        <f t="shared" si="2"/>
        <v>5.0518080000000007E-2</v>
      </c>
    </row>
    <row r="86" spans="2:8" s="122" customFormat="1" ht="38.25" x14ac:dyDescent="0.25">
      <c r="B86" s="194">
        <v>38413</v>
      </c>
      <c r="C86" s="170" t="s">
        <v>175</v>
      </c>
      <c r="D86" s="178" t="s">
        <v>160</v>
      </c>
      <c r="E86" s="178" t="s">
        <v>106</v>
      </c>
      <c r="F86" s="158">
        <v>6.3899999999999995E-5</v>
      </c>
      <c r="G86" s="186">
        <v>657.25</v>
      </c>
      <c r="H86" s="195">
        <f t="shared" si="2"/>
        <v>4.1998274999999995E-2</v>
      </c>
    </row>
    <row r="87" spans="2:8" s="122" customFormat="1" ht="25.5" x14ac:dyDescent="0.25">
      <c r="B87" s="194">
        <v>38476</v>
      </c>
      <c r="C87" s="170" t="s">
        <v>176</v>
      </c>
      <c r="D87" s="178" t="s">
        <v>160</v>
      </c>
      <c r="E87" s="178" t="s">
        <v>106</v>
      </c>
      <c r="F87" s="158">
        <v>2.9789999999999998E-4</v>
      </c>
      <c r="G87" s="186">
        <v>201.08</v>
      </c>
      <c r="H87" s="195">
        <f t="shared" si="2"/>
        <v>5.9901731999999999E-2</v>
      </c>
    </row>
    <row r="88" spans="2:8" s="122" customFormat="1" ht="25.5" x14ac:dyDescent="0.25">
      <c r="B88" s="194">
        <v>38477</v>
      </c>
      <c r="C88" s="170" t="s">
        <v>177</v>
      </c>
      <c r="D88" s="178" t="s">
        <v>160</v>
      </c>
      <c r="E88" s="178" t="s">
        <v>106</v>
      </c>
      <c r="F88" s="158">
        <v>6.3899999999999995E-5</v>
      </c>
      <c r="G88" s="186">
        <v>569.45000000000005</v>
      </c>
      <c r="H88" s="195">
        <f t="shared" si="2"/>
        <v>3.6387854999999997E-2</v>
      </c>
    </row>
    <row r="89" spans="2:8" s="122" customFormat="1" ht="25.5" x14ac:dyDescent="0.25">
      <c r="B89" s="194">
        <v>12892</v>
      </c>
      <c r="C89" s="170" t="s">
        <v>131</v>
      </c>
      <c r="D89" s="178" t="s">
        <v>159</v>
      </c>
      <c r="E89" s="178" t="s">
        <v>106</v>
      </c>
      <c r="F89" s="158">
        <v>2.0601899999999999E-2</v>
      </c>
      <c r="G89" s="186">
        <v>14.48</v>
      </c>
      <c r="H89" s="195">
        <f t="shared" si="2"/>
        <v>0.298315512</v>
      </c>
    </row>
    <row r="90" spans="2:8" s="122" customFormat="1" ht="25.5" x14ac:dyDescent="0.25">
      <c r="B90" s="194">
        <v>12893</v>
      </c>
      <c r="C90" s="170" t="s">
        <v>132</v>
      </c>
      <c r="D90" s="178" t="s">
        <v>159</v>
      </c>
      <c r="E90" s="178" t="s">
        <v>106</v>
      </c>
      <c r="F90" s="158">
        <v>2.4015E-3</v>
      </c>
      <c r="G90" s="186">
        <v>77.23</v>
      </c>
      <c r="H90" s="195">
        <f t="shared" si="2"/>
        <v>0.18546784500000002</v>
      </c>
    </row>
    <row r="91" spans="2:8" s="122" customFormat="1" ht="25.5" x14ac:dyDescent="0.25">
      <c r="B91" s="194">
        <v>36144</v>
      </c>
      <c r="C91" s="170" t="s">
        <v>133</v>
      </c>
      <c r="D91" s="178" t="s">
        <v>160</v>
      </c>
      <c r="E91" s="178" t="s">
        <v>106</v>
      </c>
      <c r="F91" s="158">
        <v>0.16723080000000001</v>
      </c>
      <c r="G91" s="186">
        <v>1.8</v>
      </c>
      <c r="H91" s="195">
        <f t="shared" si="2"/>
        <v>0.30101544000000002</v>
      </c>
    </row>
    <row r="92" spans="2:8" s="122" customFormat="1" ht="12.75" x14ac:dyDescent="0.25">
      <c r="B92" s="194">
        <v>36146</v>
      </c>
      <c r="C92" s="170" t="s">
        <v>141</v>
      </c>
      <c r="D92" s="178" t="s">
        <v>160</v>
      </c>
      <c r="E92" s="178" t="s">
        <v>106</v>
      </c>
      <c r="F92" s="158">
        <v>1.86045E-3</v>
      </c>
      <c r="G92" s="186">
        <v>273.52999999999997</v>
      </c>
      <c r="H92" s="195">
        <f t="shared" si="2"/>
        <v>0.50888888849999991</v>
      </c>
    </row>
    <row r="93" spans="2:8" s="122" customFormat="1" ht="38.25" x14ac:dyDescent="0.25">
      <c r="B93" s="194">
        <v>36149</v>
      </c>
      <c r="C93" s="170" t="s">
        <v>142</v>
      </c>
      <c r="D93" s="178" t="s">
        <v>160</v>
      </c>
      <c r="E93" s="178" t="s">
        <v>106</v>
      </c>
      <c r="F93" s="158">
        <v>1.08E-3</v>
      </c>
      <c r="G93" s="186">
        <v>189.05</v>
      </c>
      <c r="H93" s="195">
        <f t="shared" si="2"/>
        <v>0.20417400000000002</v>
      </c>
    </row>
    <row r="94" spans="2:8" s="122" customFormat="1" ht="25.5" x14ac:dyDescent="0.25">
      <c r="B94" s="194">
        <v>36150</v>
      </c>
      <c r="C94" s="170" t="s">
        <v>143</v>
      </c>
      <c r="D94" s="178" t="s">
        <v>160</v>
      </c>
      <c r="E94" s="178" t="s">
        <v>106</v>
      </c>
      <c r="F94" s="158">
        <v>3.9694500000000002E-3</v>
      </c>
      <c r="G94" s="186">
        <v>47.78</v>
      </c>
      <c r="H94" s="195">
        <f t="shared" si="2"/>
        <v>0.18966032100000002</v>
      </c>
    </row>
    <row r="95" spans="2:8" s="122" customFormat="1" ht="38.25" x14ac:dyDescent="0.25">
      <c r="B95" s="194">
        <v>36153</v>
      </c>
      <c r="C95" s="170" t="s">
        <v>144</v>
      </c>
      <c r="D95" s="178" t="s">
        <v>160</v>
      </c>
      <c r="E95" s="178" t="s">
        <v>106</v>
      </c>
      <c r="F95" s="158">
        <v>1.6125E-3</v>
      </c>
      <c r="G95" s="186">
        <v>215.2</v>
      </c>
      <c r="H95" s="195">
        <f t="shared" si="2"/>
        <v>0.34700999999999999</v>
      </c>
    </row>
    <row r="96" spans="2:8" s="122" customFormat="1" ht="12.75" x14ac:dyDescent="0.25">
      <c r="B96" s="194">
        <v>6111</v>
      </c>
      <c r="C96" s="170" t="s">
        <v>163</v>
      </c>
      <c r="D96" s="178" t="s">
        <v>105</v>
      </c>
      <c r="E96" s="178" t="s">
        <v>125</v>
      </c>
      <c r="F96" s="158">
        <v>1.0170999999999999</v>
      </c>
      <c r="G96" s="186">
        <f>8.86/1.8615</f>
        <v>4.7596024711254366</v>
      </c>
      <c r="H96" s="195">
        <f t="shared" si="2"/>
        <v>4.8409916733816809</v>
      </c>
    </row>
    <row r="97" spans="2:8" s="122" customFormat="1" ht="25.5" x14ac:dyDescent="0.25">
      <c r="B97" s="194">
        <v>5067</v>
      </c>
      <c r="C97" s="170" t="s">
        <v>179</v>
      </c>
      <c r="D97" s="178" t="s">
        <v>180</v>
      </c>
      <c r="E97" s="178" t="s">
        <v>106</v>
      </c>
      <c r="F97" s="158">
        <v>0.11</v>
      </c>
      <c r="G97" s="186">
        <v>10.87</v>
      </c>
      <c r="H97" s="195">
        <f t="shared" si="2"/>
        <v>1.1957</v>
      </c>
    </row>
    <row r="98" spans="2:8" s="122" customFormat="1" ht="38.25" x14ac:dyDescent="0.25">
      <c r="B98" s="194">
        <v>4491</v>
      </c>
      <c r="C98" s="170" t="s">
        <v>181</v>
      </c>
      <c r="D98" s="178" t="s">
        <v>122</v>
      </c>
      <c r="E98" s="178" t="s">
        <v>106</v>
      </c>
      <c r="F98" s="158">
        <v>4</v>
      </c>
      <c r="G98" s="186">
        <v>1.78</v>
      </c>
      <c r="H98" s="195">
        <f t="shared" si="2"/>
        <v>7.12</v>
      </c>
    </row>
    <row r="99" spans="2:8" s="122" customFormat="1" ht="12.75" x14ac:dyDescent="0.25">
      <c r="B99" s="191" t="s">
        <v>183</v>
      </c>
      <c r="C99" s="170" t="s">
        <v>182</v>
      </c>
      <c r="D99" s="178" t="s">
        <v>107</v>
      </c>
      <c r="E99" s="178" t="s">
        <v>106</v>
      </c>
      <c r="F99" s="158">
        <v>1</v>
      </c>
      <c r="G99" s="235">
        <v>75</v>
      </c>
      <c r="H99" s="195">
        <f t="shared" si="2"/>
        <v>75</v>
      </c>
    </row>
    <row r="100" spans="2:8" s="122" customFormat="1" ht="12.75" x14ac:dyDescent="0.25">
      <c r="B100" s="312" t="s">
        <v>108</v>
      </c>
      <c r="C100" s="313"/>
      <c r="D100" s="313"/>
      <c r="E100" s="313"/>
      <c r="F100" s="313"/>
      <c r="G100" s="313"/>
      <c r="H100" s="187">
        <f>SUMIF(E70:E99,"M.O.",H70:H99)</f>
        <v>8.0887526188557608</v>
      </c>
    </row>
    <row r="101" spans="2:8" s="122" customFormat="1" ht="12.75" x14ac:dyDescent="0.25">
      <c r="B101" s="312" t="s">
        <v>109</v>
      </c>
      <c r="C101" s="313"/>
      <c r="D101" s="313"/>
      <c r="E101" s="313"/>
      <c r="F101" s="313"/>
      <c r="G101" s="313"/>
      <c r="H101" s="187">
        <f>SUMIF(E70:E99,"MAT.",H70:H99)</f>
        <v>92.062166222999991</v>
      </c>
    </row>
    <row r="102" spans="2:8" s="122" customFormat="1" ht="12.75" x14ac:dyDescent="0.25">
      <c r="B102" s="312" t="s">
        <v>110</v>
      </c>
      <c r="C102" s="313"/>
      <c r="D102" s="313"/>
      <c r="E102" s="313"/>
      <c r="F102" s="313"/>
      <c r="G102" s="313"/>
      <c r="H102" s="188">
        <f>H100+H101</f>
        <v>100.15091884185576</v>
      </c>
    </row>
    <row r="103" spans="2:8" s="122" customFormat="1" ht="12.75" x14ac:dyDescent="0.25">
      <c r="B103" s="312" t="s">
        <v>161</v>
      </c>
      <c r="C103" s="313"/>
      <c r="D103" s="313"/>
      <c r="E103" s="313"/>
      <c r="F103" s="313"/>
      <c r="G103" s="313"/>
      <c r="H103" s="187">
        <f>H100*0.8615</f>
        <v>6.9684603811442383</v>
      </c>
    </row>
    <row r="104" spans="2:8" s="122" customFormat="1" ht="12.75" x14ac:dyDescent="0.25">
      <c r="B104" s="312" t="s">
        <v>162</v>
      </c>
      <c r="C104" s="313"/>
      <c r="D104" s="313"/>
      <c r="E104" s="313"/>
      <c r="F104" s="313"/>
      <c r="G104" s="313"/>
      <c r="H104" s="187">
        <f>(H102+H103)*0.2882</f>
        <v>30.871805092068598</v>
      </c>
    </row>
    <row r="105" spans="2:8" s="122" customFormat="1" ht="12.75" x14ac:dyDescent="0.25">
      <c r="B105" s="312" t="s">
        <v>111</v>
      </c>
      <c r="C105" s="313"/>
      <c r="D105" s="313"/>
      <c r="E105" s="313"/>
      <c r="F105" s="313"/>
      <c r="G105" s="313"/>
      <c r="H105" s="187">
        <v>0</v>
      </c>
    </row>
    <row r="106" spans="2:8" s="122" customFormat="1" ht="12.75" x14ac:dyDescent="0.25">
      <c r="B106" s="312" t="s">
        <v>112</v>
      </c>
      <c r="C106" s="313"/>
      <c r="D106" s="313"/>
      <c r="E106" s="313"/>
      <c r="F106" s="313"/>
      <c r="G106" s="313"/>
      <c r="H106" s="187">
        <f>H103+H104</f>
        <v>37.840265473212838</v>
      </c>
    </row>
    <row r="107" spans="2:8" s="122" customFormat="1" ht="12.75" x14ac:dyDescent="0.25">
      <c r="B107" s="312" t="s">
        <v>113</v>
      </c>
      <c r="C107" s="313"/>
      <c r="D107" s="313"/>
      <c r="E107" s="313"/>
      <c r="F107" s="313"/>
      <c r="G107" s="313"/>
      <c r="H107" s="188">
        <f>ROUNDDOWN(H102+H106,2)</f>
        <v>137.99</v>
      </c>
    </row>
    <row r="108" spans="2:8" s="122" customFormat="1" ht="12.75" x14ac:dyDescent="0.25">
      <c r="B108" s="312" t="s">
        <v>114</v>
      </c>
      <c r="C108" s="313"/>
      <c r="D108" s="313"/>
      <c r="E108" s="313"/>
      <c r="F108" s="313"/>
      <c r="G108" s="313"/>
      <c r="H108" s="187">
        <f>'002.Orçamento Sintético'!H13</f>
        <v>4.8</v>
      </c>
    </row>
    <row r="109" spans="2:8" s="122" customFormat="1" ht="12.75" x14ac:dyDescent="0.25">
      <c r="B109" s="316" t="s">
        <v>115</v>
      </c>
      <c r="C109" s="317"/>
      <c r="D109" s="317"/>
      <c r="E109" s="317"/>
      <c r="F109" s="317"/>
      <c r="G109" s="317"/>
      <c r="H109" s="240">
        <f>ROUNDDOWN(H107*H108,2)</f>
        <v>662.35</v>
      </c>
    </row>
    <row r="110" spans="2:8" s="122" customFormat="1" ht="12.75" x14ac:dyDescent="0.25">
      <c r="B110" s="255" t="s">
        <v>128</v>
      </c>
      <c r="C110" s="256" t="s">
        <v>234</v>
      </c>
      <c r="D110" s="257"/>
      <c r="E110" s="257"/>
      <c r="F110" s="258"/>
      <c r="G110" s="259"/>
      <c r="H110" s="260"/>
    </row>
    <row r="111" spans="2:8" s="122" customFormat="1" ht="12.75" x14ac:dyDescent="0.25">
      <c r="B111" s="237" t="s">
        <v>214</v>
      </c>
      <c r="C111" s="253" t="s">
        <v>243</v>
      </c>
      <c r="D111" s="176" t="s">
        <v>107</v>
      </c>
      <c r="E111" s="176" t="s">
        <v>186</v>
      </c>
      <c r="F111" s="157"/>
      <c r="G111" s="184"/>
      <c r="H111" s="185"/>
    </row>
    <row r="112" spans="2:8" s="122" customFormat="1" ht="12.75" x14ac:dyDescent="0.25">
      <c r="B112" s="194">
        <v>4750</v>
      </c>
      <c r="C112" s="170" t="s">
        <v>237</v>
      </c>
      <c r="D112" s="178" t="s">
        <v>105</v>
      </c>
      <c r="E112" s="178" t="s">
        <v>125</v>
      </c>
      <c r="F112" s="160">
        <v>3.0512999999999998E-2</v>
      </c>
      <c r="G112" s="186">
        <f>12.11/1.8615</f>
        <v>6.5055063121138863</v>
      </c>
      <c r="H112" s="195">
        <f>F112*G112</f>
        <v>0.198502514101531</v>
      </c>
    </row>
    <row r="113" spans="2:8" s="122" customFormat="1" ht="12.75" x14ac:dyDescent="0.25">
      <c r="B113" s="194">
        <v>37370</v>
      </c>
      <c r="C113" s="170" t="s">
        <v>155</v>
      </c>
      <c r="D113" s="178" t="s">
        <v>105</v>
      </c>
      <c r="E113" s="178" t="s">
        <v>106</v>
      </c>
      <c r="F113" s="158">
        <v>0.33</v>
      </c>
      <c r="G113" s="186">
        <v>2.6</v>
      </c>
      <c r="H113" s="195">
        <f t="shared" ref="H113:H138" si="3">F113*G113</f>
        <v>0.8580000000000001</v>
      </c>
    </row>
    <row r="114" spans="2:8" s="122" customFormat="1" ht="12.75" x14ac:dyDescent="0.25">
      <c r="B114" s="194">
        <v>37371</v>
      </c>
      <c r="C114" s="170" t="s">
        <v>156</v>
      </c>
      <c r="D114" s="178" t="s">
        <v>105</v>
      </c>
      <c r="E114" s="178" t="s">
        <v>106</v>
      </c>
      <c r="F114" s="158">
        <v>0.33</v>
      </c>
      <c r="G114" s="186">
        <v>1.04</v>
      </c>
      <c r="H114" s="195">
        <f t="shared" si="3"/>
        <v>0.34320000000000001</v>
      </c>
    </row>
    <row r="115" spans="2:8" s="122" customFormat="1" ht="12.75" x14ac:dyDescent="0.25">
      <c r="B115" s="194">
        <v>37372</v>
      </c>
      <c r="C115" s="170" t="s">
        <v>157</v>
      </c>
      <c r="D115" s="178" t="s">
        <v>105</v>
      </c>
      <c r="E115" s="178" t="s">
        <v>106</v>
      </c>
      <c r="F115" s="158">
        <v>0.33</v>
      </c>
      <c r="G115" s="186">
        <v>0.34</v>
      </c>
      <c r="H115" s="195">
        <f t="shared" si="3"/>
        <v>0.11220000000000001</v>
      </c>
    </row>
    <row r="116" spans="2:8" s="122" customFormat="1" ht="12.75" x14ac:dyDescent="0.25">
      <c r="B116" s="194">
        <v>37373</v>
      </c>
      <c r="C116" s="170" t="s">
        <v>158</v>
      </c>
      <c r="D116" s="178" t="s">
        <v>105</v>
      </c>
      <c r="E116" s="178" t="s">
        <v>106</v>
      </c>
      <c r="F116" s="158">
        <v>0.33</v>
      </c>
      <c r="G116" s="186">
        <v>0.05</v>
      </c>
      <c r="H116" s="195">
        <f t="shared" si="3"/>
        <v>1.6500000000000001E-2</v>
      </c>
    </row>
    <row r="117" spans="2:8" s="122" customFormat="1" ht="12.75" x14ac:dyDescent="0.25">
      <c r="B117" s="194">
        <v>10</v>
      </c>
      <c r="C117" s="170" t="s">
        <v>164</v>
      </c>
      <c r="D117" s="178" t="s">
        <v>160</v>
      </c>
      <c r="E117" s="178" t="s">
        <v>106</v>
      </c>
      <c r="F117" s="158">
        <v>2.3140999999999999E-3</v>
      </c>
      <c r="G117" s="186">
        <v>6.95</v>
      </c>
      <c r="H117" s="195">
        <f t="shared" si="3"/>
        <v>1.6082994999999999E-2</v>
      </c>
    </row>
    <row r="118" spans="2:8" s="122" customFormat="1" ht="25.5" x14ac:dyDescent="0.25">
      <c r="B118" s="194">
        <v>2711</v>
      </c>
      <c r="C118" s="170" t="s">
        <v>165</v>
      </c>
      <c r="D118" s="178" t="s">
        <v>160</v>
      </c>
      <c r="E118" s="178" t="s">
        <v>106</v>
      </c>
      <c r="F118" s="158">
        <v>1.9589999999999999E-4</v>
      </c>
      <c r="G118" s="186">
        <v>108</v>
      </c>
      <c r="H118" s="195">
        <f t="shared" si="3"/>
        <v>2.1157199999999998E-2</v>
      </c>
    </row>
    <row r="119" spans="2:8" s="122" customFormat="1" ht="38.25" x14ac:dyDescent="0.25">
      <c r="B119" s="194">
        <v>11359</v>
      </c>
      <c r="C119" s="170" t="s">
        <v>166</v>
      </c>
      <c r="D119" s="178" t="s">
        <v>160</v>
      </c>
      <c r="E119" s="178" t="s">
        <v>106</v>
      </c>
      <c r="F119" s="158">
        <v>1.8700000000000001E-5</v>
      </c>
      <c r="G119" s="186">
        <v>637.5</v>
      </c>
      <c r="H119" s="195">
        <f t="shared" si="3"/>
        <v>1.192125E-2</v>
      </c>
    </row>
    <row r="120" spans="2:8" s="122" customFormat="1" ht="12.75" x14ac:dyDescent="0.25">
      <c r="B120" s="194">
        <v>12815</v>
      </c>
      <c r="C120" s="170" t="s">
        <v>167</v>
      </c>
      <c r="D120" s="178" t="s">
        <v>160</v>
      </c>
      <c r="E120" s="178" t="s">
        <v>106</v>
      </c>
      <c r="F120" s="158">
        <v>2.6338999999999998E-3</v>
      </c>
      <c r="G120" s="186">
        <v>5.36</v>
      </c>
      <c r="H120" s="195">
        <f t="shared" si="3"/>
        <v>1.4117704E-2</v>
      </c>
    </row>
    <row r="121" spans="2:8" s="122" customFormat="1" ht="12.75" x14ac:dyDescent="0.25">
      <c r="B121" s="194">
        <v>25966</v>
      </c>
      <c r="C121" s="170" t="s">
        <v>168</v>
      </c>
      <c r="D121" s="178" t="s">
        <v>98</v>
      </c>
      <c r="E121" s="178" t="s">
        <v>106</v>
      </c>
      <c r="F121" s="158">
        <v>4.3899999999999999E-4</v>
      </c>
      <c r="G121" s="186">
        <v>13.95</v>
      </c>
      <c r="H121" s="195">
        <f t="shared" si="3"/>
        <v>6.1240499999999998E-3</v>
      </c>
    </row>
    <row r="122" spans="2:8" s="122" customFormat="1" ht="12.75" x14ac:dyDescent="0.25">
      <c r="B122" s="194">
        <v>38382</v>
      </c>
      <c r="C122" s="170" t="s">
        <v>169</v>
      </c>
      <c r="D122" s="178" t="s">
        <v>160</v>
      </c>
      <c r="E122" s="178" t="s">
        <v>106</v>
      </c>
      <c r="F122" s="158">
        <v>8.3529999999999997E-4</v>
      </c>
      <c r="G122" s="186">
        <v>6.99</v>
      </c>
      <c r="H122" s="195">
        <f t="shared" si="3"/>
        <v>5.838747E-3</v>
      </c>
    </row>
    <row r="123" spans="2:8" s="122" customFormat="1" ht="12.75" x14ac:dyDescent="0.25">
      <c r="B123" s="194">
        <v>38390</v>
      </c>
      <c r="C123" s="170" t="s">
        <v>170</v>
      </c>
      <c r="D123" s="178" t="s">
        <v>160</v>
      </c>
      <c r="E123" s="178" t="s">
        <v>106</v>
      </c>
      <c r="F123" s="158">
        <v>4.3899999999999999E-4</v>
      </c>
      <c r="G123" s="186">
        <v>21.07</v>
      </c>
      <c r="H123" s="195">
        <f t="shared" si="3"/>
        <v>9.2497299999999994E-3</v>
      </c>
    </row>
    <row r="124" spans="2:8" s="122" customFormat="1" ht="12.75" x14ac:dyDescent="0.25">
      <c r="B124" s="194">
        <v>38393</v>
      </c>
      <c r="C124" s="170" t="s">
        <v>171</v>
      </c>
      <c r="D124" s="178" t="s">
        <v>160</v>
      </c>
      <c r="E124" s="178" t="s">
        <v>106</v>
      </c>
      <c r="F124" s="158">
        <v>4.3899999999999999E-4</v>
      </c>
      <c r="G124" s="186">
        <v>9.5</v>
      </c>
      <c r="H124" s="195">
        <f t="shared" si="3"/>
        <v>4.1704999999999997E-3</v>
      </c>
    </row>
    <row r="125" spans="2:8" s="122" customFormat="1" ht="12.75" x14ac:dyDescent="0.25">
      <c r="B125" s="194">
        <v>38396</v>
      </c>
      <c r="C125" s="170" t="s">
        <v>172</v>
      </c>
      <c r="D125" s="178" t="s">
        <v>160</v>
      </c>
      <c r="E125" s="178" t="s">
        <v>106</v>
      </c>
      <c r="F125" s="158">
        <v>1.49E-5</v>
      </c>
      <c r="G125" s="186">
        <v>523.30999999999995</v>
      </c>
      <c r="H125" s="195">
        <f t="shared" si="3"/>
        <v>7.7973189999999987E-3</v>
      </c>
    </row>
    <row r="126" spans="2:8" s="122" customFormat="1" ht="25.5" x14ac:dyDescent="0.25">
      <c r="B126" s="194">
        <v>38399</v>
      </c>
      <c r="C126" s="170" t="s">
        <v>173</v>
      </c>
      <c r="D126" s="178" t="s">
        <v>160</v>
      </c>
      <c r="E126" s="178" t="s">
        <v>106</v>
      </c>
      <c r="F126" s="158">
        <v>7.47E-5</v>
      </c>
      <c r="G126" s="186">
        <v>133.44999999999999</v>
      </c>
      <c r="H126" s="195">
        <f t="shared" si="3"/>
        <v>9.9687149999999995E-3</v>
      </c>
    </row>
    <row r="127" spans="2:8" s="122" customFormat="1" ht="51" x14ac:dyDescent="0.25">
      <c r="B127" s="194">
        <v>38412</v>
      </c>
      <c r="C127" s="170" t="s">
        <v>174</v>
      </c>
      <c r="D127" s="178" t="s">
        <v>160</v>
      </c>
      <c r="E127" s="178" t="s">
        <v>106</v>
      </c>
      <c r="F127" s="158">
        <v>1.31E-5</v>
      </c>
      <c r="G127" s="186">
        <v>1169.4000000000001</v>
      </c>
      <c r="H127" s="195">
        <f t="shared" si="3"/>
        <v>1.5319140000000002E-2</v>
      </c>
    </row>
    <row r="128" spans="2:8" s="122" customFormat="1" ht="38.25" x14ac:dyDescent="0.25">
      <c r="B128" s="194">
        <v>38413</v>
      </c>
      <c r="C128" s="170" t="s">
        <v>175</v>
      </c>
      <c r="D128" s="178" t="s">
        <v>160</v>
      </c>
      <c r="E128" s="178" t="s">
        <v>106</v>
      </c>
      <c r="F128" s="158">
        <v>1.2799999999999999E-5</v>
      </c>
      <c r="G128" s="186">
        <v>657.25</v>
      </c>
      <c r="H128" s="195">
        <f t="shared" si="3"/>
        <v>8.4127999999999998E-3</v>
      </c>
    </row>
    <row r="129" spans="2:8" s="122" customFormat="1" ht="25.5" x14ac:dyDescent="0.25">
      <c r="B129" s="194">
        <v>38476</v>
      </c>
      <c r="C129" s="170" t="s">
        <v>176</v>
      </c>
      <c r="D129" s="178" t="s">
        <v>160</v>
      </c>
      <c r="E129" s="178" t="s">
        <v>106</v>
      </c>
      <c r="F129" s="158">
        <v>5.9799999999999997E-5</v>
      </c>
      <c r="G129" s="186">
        <v>201.08</v>
      </c>
      <c r="H129" s="195">
        <f t="shared" si="3"/>
        <v>1.2024584E-2</v>
      </c>
    </row>
    <row r="130" spans="2:8" s="122" customFormat="1" ht="25.5" x14ac:dyDescent="0.25">
      <c r="B130" s="194">
        <v>38477</v>
      </c>
      <c r="C130" s="170" t="s">
        <v>177</v>
      </c>
      <c r="D130" s="178" t="s">
        <v>160</v>
      </c>
      <c r="E130" s="178" t="s">
        <v>106</v>
      </c>
      <c r="F130" s="158">
        <v>1.2799999999999999E-5</v>
      </c>
      <c r="G130" s="186">
        <v>569.45000000000005</v>
      </c>
      <c r="H130" s="195">
        <f t="shared" si="3"/>
        <v>7.2889600000000006E-3</v>
      </c>
    </row>
    <row r="131" spans="2:8" s="122" customFormat="1" ht="25.5" x14ac:dyDescent="0.25">
      <c r="B131" s="194">
        <v>12892</v>
      </c>
      <c r="C131" s="170" t="s">
        <v>131</v>
      </c>
      <c r="D131" s="178" t="s">
        <v>159</v>
      </c>
      <c r="E131" s="178" t="s">
        <v>106</v>
      </c>
      <c r="F131" s="158">
        <v>4.5338000000000002E-3</v>
      </c>
      <c r="G131" s="186">
        <v>14.48</v>
      </c>
      <c r="H131" s="195">
        <f t="shared" si="3"/>
        <v>6.5649423999999998E-2</v>
      </c>
    </row>
    <row r="132" spans="2:8" s="122" customFormat="1" ht="25.5" x14ac:dyDescent="0.25">
      <c r="B132" s="194">
        <v>12893</v>
      </c>
      <c r="C132" s="170" t="s">
        <v>132</v>
      </c>
      <c r="D132" s="178" t="s">
        <v>159</v>
      </c>
      <c r="E132" s="178" t="s">
        <v>106</v>
      </c>
      <c r="F132" s="158">
        <v>5.2899999999999996E-4</v>
      </c>
      <c r="G132" s="186">
        <v>77.23</v>
      </c>
      <c r="H132" s="195">
        <f t="shared" si="3"/>
        <v>4.0854669999999996E-2</v>
      </c>
    </row>
    <row r="133" spans="2:8" s="122" customFormat="1" ht="25.5" x14ac:dyDescent="0.25">
      <c r="B133" s="194">
        <v>36144</v>
      </c>
      <c r="C133" s="170" t="s">
        <v>133</v>
      </c>
      <c r="D133" s="178" t="s">
        <v>160</v>
      </c>
      <c r="E133" s="178" t="s">
        <v>106</v>
      </c>
      <c r="F133" s="158">
        <v>3.6884399999999998E-2</v>
      </c>
      <c r="G133" s="186">
        <v>1.8</v>
      </c>
      <c r="H133" s="195">
        <f t="shared" si="3"/>
        <v>6.6391919999999993E-2</v>
      </c>
    </row>
    <row r="134" spans="2:8" s="122" customFormat="1" ht="12.75" x14ac:dyDescent="0.25">
      <c r="B134" s="194">
        <v>36146</v>
      </c>
      <c r="C134" s="170" t="s">
        <v>141</v>
      </c>
      <c r="D134" s="178" t="s">
        <v>160</v>
      </c>
      <c r="E134" s="178" t="s">
        <v>106</v>
      </c>
      <c r="F134" s="158">
        <v>4.103E-4</v>
      </c>
      <c r="G134" s="186">
        <v>273.52999999999997</v>
      </c>
      <c r="H134" s="195">
        <f t="shared" si="3"/>
        <v>0.11222935899999999</v>
      </c>
    </row>
    <row r="135" spans="2:8" s="122" customFormat="1" ht="38.25" x14ac:dyDescent="0.25">
      <c r="B135" s="194">
        <v>36149</v>
      </c>
      <c r="C135" s="170" t="s">
        <v>142</v>
      </c>
      <c r="D135" s="178" t="s">
        <v>160</v>
      </c>
      <c r="E135" s="178" t="s">
        <v>106</v>
      </c>
      <c r="F135" s="158">
        <v>2.376E-4</v>
      </c>
      <c r="G135" s="186">
        <v>189.05</v>
      </c>
      <c r="H135" s="195">
        <f t="shared" si="3"/>
        <v>4.4918280000000005E-2</v>
      </c>
    </row>
    <row r="136" spans="2:8" s="122" customFormat="1" ht="25.5" x14ac:dyDescent="0.25">
      <c r="B136" s="194">
        <v>36150</v>
      </c>
      <c r="C136" s="170" t="s">
        <v>143</v>
      </c>
      <c r="D136" s="178" t="s">
        <v>160</v>
      </c>
      <c r="E136" s="178" t="s">
        <v>106</v>
      </c>
      <c r="F136" s="158">
        <v>8.7929999999999996E-4</v>
      </c>
      <c r="G136" s="186">
        <v>47.78</v>
      </c>
      <c r="H136" s="195">
        <f t="shared" si="3"/>
        <v>4.2012953999999998E-2</v>
      </c>
    </row>
    <row r="137" spans="2:8" s="122" customFormat="1" ht="38.25" x14ac:dyDescent="0.25">
      <c r="B137" s="194">
        <v>36153</v>
      </c>
      <c r="C137" s="170" t="s">
        <v>144</v>
      </c>
      <c r="D137" s="178" t="s">
        <v>160</v>
      </c>
      <c r="E137" s="178" t="s">
        <v>106</v>
      </c>
      <c r="F137" s="158">
        <v>3.5560000000000002E-4</v>
      </c>
      <c r="G137" s="186">
        <v>215.2</v>
      </c>
      <c r="H137" s="195">
        <f t="shared" si="3"/>
        <v>7.6525120000000002E-2</v>
      </c>
    </row>
    <row r="138" spans="2:8" s="122" customFormat="1" ht="12.75" x14ac:dyDescent="0.25">
      <c r="B138" s="194">
        <v>6111</v>
      </c>
      <c r="C138" s="170" t="s">
        <v>163</v>
      </c>
      <c r="D138" s="178" t="s">
        <v>105</v>
      </c>
      <c r="E138" s="178" t="s">
        <v>125</v>
      </c>
      <c r="F138" s="158">
        <v>0.30513000000000001</v>
      </c>
      <c r="G138" s="186">
        <f>8.86/1.8615</f>
        <v>4.7596024711254366</v>
      </c>
      <c r="H138" s="195">
        <f t="shared" si="3"/>
        <v>1.4522975020145046</v>
      </c>
    </row>
    <row r="139" spans="2:8" s="122" customFormat="1" ht="12.75" x14ac:dyDescent="0.25">
      <c r="B139" s="312" t="s">
        <v>108</v>
      </c>
      <c r="C139" s="313"/>
      <c r="D139" s="313"/>
      <c r="E139" s="313"/>
      <c r="F139" s="313"/>
      <c r="G139" s="313"/>
      <c r="H139" s="187">
        <f>SUMIF(E112:E138,"M.O.",H112:H138)</f>
        <v>1.6508000161160357</v>
      </c>
    </row>
    <row r="140" spans="2:8" s="122" customFormat="1" ht="12.75" x14ac:dyDescent="0.25">
      <c r="B140" s="312" t="s">
        <v>109</v>
      </c>
      <c r="C140" s="313"/>
      <c r="D140" s="313"/>
      <c r="E140" s="313"/>
      <c r="F140" s="313"/>
      <c r="G140" s="313"/>
      <c r="H140" s="187">
        <f>SUMIF(E112:E138,"MAT.",H112:H138)</f>
        <v>1.9279554210000009</v>
      </c>
    </row>
    <row r="141" spans="2:8" s="122" customFormat="1" ht="12.75" x14ac:dyDescent="0.25">
      <c r="B141" s="312" t="s">
        <v>110</v>
      </c>
      <c r="C141" s="313"/>
      <c r="D141" s="313"/>
      <c r="E141" s="313"/>
      <c r="F141" s="313"/>
      <c r="G141" s="313"/>
      <c r="H141" s="188">
        <f>H139+H140</f>
        <v>3.5787554371160368</v>
      </c>
    </row>
    <row r="142" spans="2:8" s="122" customFormat="1" ht="12.75" x14ac:dyDescent="0.25">
      <c r="B142" s="312" t="s">
        <v>161</v>
      </c>
      <c r="C142" s="313"/>
      <c r="D142" s="313"/>
      <c r="E142" s="313"/>
      <c r="F142" s="313"/>
      <c r="G142" s="313"/>
      <c r="H142" s="187">
        <f>H139*0.8615</f>
        <v>1.4221642138839647</v>
      </c>
    </row>
    <row r="143" spans="2:8" s="122" customFormat="1" ht="12.75" x14ac:dyDescent="0.25">
      <c r="B143" s="312" t="s">
        <v>162</v>
      </c>
      <c r="C143" s="313"/>
      <c r="D143" s="313"/>
      <c r="E143" s="313"/>
      <c r="F143" s="313"/>
      <c r="G143" s="313"/>
      <c r="H143" s="187">
        <f>(H141+H142)*0.2882</f>
        <v>1.4412650434182006</v>
      </c>
    </row>
    <row r="144" spans="2:8" s="122" customFormat="1" ht="12.75" x14ac:dyDescent="0.25">
      <c r="B144" s="312" t="s">
        <v>111</v>
      </c>
      <c r="C144" s="313"/>
      <c r="D144" s="313"/>
      <c r="E144" s="313"/>
      <c r="F144" s="313"/>
      <c r="G144" s="313"/>
      <c r="H144" s="187">
        <v>0</v>
      </c>
    </row>
    <row r="145" spans="2:8" s="122" customFormat="1" ht="12.75" x14ac:dyDescent="0.25">
      <c r="B145" s="312" t="s">
        <v>112</v>
      </c>
      <c r="C145" s="313"/>
      <c r="D145" s="313"/>
      <c r="E145" s="313"/>
      <c r="F145" s="313"/>
      <c r="G145" s="313"/>
      <c r="H145" s="187">
        <f>H142+H143</f>
        <v>2.8634292573021654</v>
      </c>
    </row>
    <row r="146" spans="2:8" s="122" customFormat="1" ht="12.75" x14ac:dyDescent="0.25">
      <c r="B146" s="312" t="s">
        <v>113</v>
      </c>
      <c r="C146" s="313"/>
      <c r="D146" s="313"/>
      <c r="E146" s="313"/>
      <c r="F146" s="313"/>
      <c r="G146" s="313"/>
      <c r="H146" s="188">
        <f>ROUNDDOWN(H141+H145,2)</f>
        <v>6.44</v>
      </c>
    </row>
    <row r="147" spans="2:8" s="122" customFormat="1" ht="12.75" x14ac:dyDescent="0.25">
      <c r="B147" s="312" t="s">
        <v>114</v>
      </c>
      <c r="C147" s="313"/>
      <c r="D147" s="313"/>
      <c r="E147" s="313"/>
      <c r="F147" s="313"/>
      <c r="G147" s="313"/>
      <c r="H147" s="187">
        <f>'002.Orçamento Sintético'!H15</f>
        <v>654.85</v>
      </c>
    </row>
    <row r="148" spans="2:8" s="122" customFormat="1" ht="12.75" x14ac:dyDescent="0.25">
      <c r="B148" s="316" t="s">
        <v>115</v>
      </c>
      <c r="C148" s="317"/>
      <c r="D148" s="317"/>
      <c r="E148" s="317"/>
      <c r="F148" s="317"/>
      <c r="G148" s="317"/>
      <c r="H148" s="240">
        <f>ROUNDDOWN(H146*H147,2)</f>
        <v>4217.2299999999996</v>
      </c>
    </row>
    <row r="149" spans="2:8" ht="25.5" x14ac:dyDescent="0.2">
      <c r="B149" s="237">
        <v>40780</v>
      </c>
      <c r="C149" s="253" t="s">
        <v>215</v>
      </c>
      <c r="D149" s="176" t="s">
        <v>107</v>
      </c>
      <c r="E149" s="176" t="s">
        <v>245</v>
      </c>
      <c r="F149" s="157"/>
      <c r="G149" s="184"/>
      <c r="H149" s="185"/>
    </row>
    <row r="150" spans="2:8" ht="12.75" x14ac:dyDescent="0.2">
      <c r="B150" s="194">
        <v>134</v>
      </c>
      <c r="C150" s="170" t="s">
        <v>235</v>
      </c>
      <c r="D150" s="178" t="s">
        <v>180</v>
      </c>
      <c r="E150" s="178" t="s">
        <v>106</v>
      </c>
      <c r="F150" s="160">
        <v>0.15</v>
      </c>
      <c r="G150" s="186">
        <v>1.68</v>
      </c>
      <c r="H150" s="195">
        <f>F150*G150</f>
        <v>0.252</v>
      </c>
    </row>
    <row r="151" spans="2:8" ht="12.75" x14ac:dyDescent="0.2">
      <c r="B151" s="194">
        <v>1379</v>
      </c>
      <c r="C151" s="170" t="s">
        <v>236</v>
      </c>
      <c r="D151" s="178" t="s">
        <v>180</v>
      </c>
      <c r="E151" s="178" t="s">
        <v>106</v>
      </c>
      <c r="F151" s="158">
        <v>0.15</v>
      </c>
      <c r="G151" s="186">
        <v>0.63</v>
      </c>
      <c r="H151" s="195">
        <f t="shared" ref="H151:H178" si="4">F151*G151</f>
        <v>9.4500000000000001E-2</v>
      </c>
    </row>
    <row r="152" spans="2:8" ht="12.75" x14ac:dyDescent="0.2">
      <c r="B152" s="194">
        <v>4750</v>
      </c>
      <c r="C152" s="170" t="s">
        <v>237</v>
      </c>
      <c r="D152" s="178" t="s">
        <v>105</v>
      </c>
      <c r="E152" s="178" t="s">
        <v>125</v>
      </c>
      <c r="F152" s="158">
        <v>0.30513000000000001</v>
      </c>
      <c r="G152" s="186">
        <f>12.11/1.8615</f>
        <v>6.5055063121138863</v>
      </c>
      <c r="H152" s="195">
        <f t="shared" si="4"/>
        <v>1.9850251410153101</v>
      </c>
    </row>
    <row r="153" spans="2:8" ht="12.75" x14ac:dyDescent="0.2">
      <c r="B153" s="194">
        <v>37370</v>
      </c>
      <c r="C153" s="170" t="s">
        <v>155</v>
      </c>
      <c r="D153" s="178" t="s">
        <v>105</v>
      </c>
      <c r="E153" s="178" t="s">
        <v>106</v>
      </c>
      <c r="F153" s="158">
        <v>0.5</v>
      </c>
      <c r="G153" s="186">
        <v>2.6</v>
      </c>
      <c r="H153" s="195">
        <f t="shared" si="4"/>
        <v>1.3</v>
      </c>
    </row>
    <row r="154" spans="2:8" ht="12.75" x14ac:dyDescent="0.2">
      <c r="B154" s="194">
        <v>37371</v>
      </c>
      <c r="C154" s="170" t="s">
        <v>156</v>
      </c>
      <c r="D154" s="178" t="s">
        <v>105</v>
      </c>
      <c r="E154" s="178" t="s">
        <v>106</v>
      </c>
      <c r="F154" s="158">
        <v>0.5</v>
      </c>
      <c r="G154" s="186">
        <v>1.04</v>
      </c>
      <c r="H154" s="195">
        <f t="shared" si="4"/>
        <v>0.52</v>
      </c>
    </row>
    <row r="155" spans="2:8" ht="12.75" x14ac:dyDescent="0.2">
      <c r="B155" s="194">
        <v>37372</v>
      </c>
      <c r="C155" s="170" t="s">
        <v>157</v>
      </c>
      <c r="D155" s="178" t="s">
        <v>105</v>
      </c>
      <c r="E155" s="178" t="s">
        <v>106</v>
      </c>
      <c r="F155" s="158">
        <v>0.5</v>
      </c>
      <c r="G155" s="186">
        <v>0.34</v>
      </c>
      <c r="H155" s="195">
        <f t="shared" si="4"/>
        <v>0.17</v>
      </c>
    </row>
    <row r="156" spans="2:8" ht="12.75" x14ac:dyDescent="0.2">
      <c r="B156" s="194">
        <v>37373</v>
      </c>
      <c r="C156" s="170" t="s">
        <v>158</v>
      </c>
      <c r="D156" s="178" t="s">
        <v>105</v>
      </c>
      <c r="E156" s="178" t="s">
        <v>106</v>
      </c>
      <c r="F156" s="158">
        <v>0.5</v>
      </c>
      <c r="G156" s="186">
        <v>0.05</v>
      </c>
      <c r="H156" s="195">
        <f t="shared" si="4"/>
        <v>2.5000000000000001E-2</v>
      </c>
    </row>
    <row r="157" spans="2:8" ht="12.75" x14ac:dyDescent="0.2">
      <c r="B157" s="194">
        <v>10</v>
      </c>
      <c r="C157" s="170" t="s">
        <v>164</v>
      </c>
      <c r="D157" s="178" t="s">
        <v>160</v>
      </c>
      <c r="E157" s="178" t="s">
        <v>106</v>
      </c>
      <c r="F157" s="158">
        <v>3.5063E-3</v>
      </c>
      <c r="G157" s="186">
        <v>6.95</v>
      </c>
      <c r="H157" s="195">
        <f t="shared" si="4"/>
        <v>2.4368785E-2</v>
      </c>
    </row>
    <row r="158" spans="2:8" ht="25.5" x14ac:dyDescent="0.2">
      <c r="B158" s="194">
        <v>2711</v>
      </c>
      <c r="C158" s="170" t="s">
        <v>165</v>
      </c>
      <c r="D158" s="178" t="s">
        <v>160</v>
      </c>
      <c r="E158" s="178" t="s">
        <v>106</v>
      </c>
      <c r="F158" s="158">
        <v>2.9690000000000001E-4</v>
      </c>
      <c r="G158" s="186">
        <v>108</v>
      </c>
      <c r="H158" s="195">
        <f t="shared" si="4"/>
        <v>3.2065200000000002E-2</v>
      </c>
    </row>
    <row r="159" spans="2:8" ht="38.25" x14ac:dyDescent="0.2">
      <c r="B159" s="194">
        <v>11359</v>
      </c>
      <c r="C159" s="170" t="s">
        <v>166</v>
      </c>
      <c r="D159" s="178" t="s">
        <v>160</v>
      </c>
      <c r="E159" s="178" t="s">
        <v>106</v>
      </c>
      <c r="F159" s="158">
        <v>2.83E-5</v>
      </c>
      <c r="G159" s="186">
        <v>637.5</v>
      </c>
      <c r="H159" s="195">
        <f t="shared" si="4"/>
        <v>1.8041250000000002E-2</v>
      </c>
    </row>
    <row r="160" spans="2:8" ht="12.75" x14ac:dyDescent="0.2">
      <c r="B160" s="194">
        <v>12815</v>
      </c>
      <c r="C160" s="170" t="s">
        <v>167</v>
      </c>
      <c r="D160" s="178" t="s">
        <v>160</v>
      </c>
      <c r="E160" s="178" t="s">
        <v>106</v>
      </c>
      <c r="F160" s="158">
        <v>3.9908000000000001E-3</v>
      </c>
      <c r="G160" s="186">
        <v>5.36</v>
      </c>
      <c r="H160" s="195">
        <f t="shared" si="4"/>
        <v>2.1390688000000001E-2</v>
      </c>
    </row>
    <row r="161" spans="2:8" ht="12.75" x14ac:dyDescent="0.2">
      <c r="B161" s="194">
        <v>25966</v>
      </c>
      <c r="C161" s="170" t="s">
        <v>168</v>
      </c>
      <c r="D161" s="178" t="s">
        <v>98</v>
      </c>
      <c r="E161" s="178" t="s">
        <v>106</v>
      </c>
      <c r="F161" s="158">
        <v>6.6520000000000001E-4</v>
      </c>
      <c r="G161" s="186">
        <v>13.95</v>
      </c>
      <c r="H161" s="195">
        <f t="shared" si="4"/>
        <v>9.2795399999999993E-3</v>
      </c>
    </row>
    <row r="162" spans="2:8" ht="12.75" x14ac:dyDescent="0.2">
      <c r="B162" s="194">
        <v>38382</v>
      </c>
      <c r="C162" s="170" t="s">
        <v>169</v>
      </c>
      <c r="D162" s="178" t="s">
        <v>160</v>
      </c>
      <c r="E162" s="178" t="s">
        <v>106</v>
      </c>
      <c r="F162" s="158">
        <v>1.2656E-3</v>
      </c>
      <c r="G162" s="186">
        <v>6.99</v>
      </c>
      <c r="H162" s="195">
        <f t="shared" si="4"/>
        <v>8.8465439999999996E-3</v>
      </c>
    </row>
    <row r="163" spans="2:8" ht="12.75" x14ac:dyDescent="0.2">
      <c r="B163" s="194">
        <v>38390</v>
      </c>
      <c r="C163" s="170" t="s">
        <v>170</v>
      </c>
      <c r="D163" s="178" t="s">
        <v>160</v>
      </c>
      <c r="E163" s="178" t="s">
        <v>106</v>
      </c>
      <c r="F163" s="158">
        <v>6.6520000000000001E-4</v>
      </c>
      <c r="G163" s="186">
        <v>21.07</v>
      </c>
      <c r="H163" s="195">
        <f t="shared" si="4"/>
        <v>1.4015764E-2</v>
      </c>
    </row>
    <row r="164" spans="2:8" ht="12.75" x14ac:dyDescent="0.2">
      <c r="B164" s="194">
        <v>38393</v>
      </c>
      <c r="C164" s="170" t="s">
        <v>171</v>
      </c>
      <c r="D164" s="178" t="s">
        <v>160</v>
      </c>
      <c r="E164" s="178" t="s">
        <v>106</v>
      </c>
      <c r="F164" s="158">
        <v>6.6520000000000001E-4</v>
      </c>
      <c r="G164" s="186">
        <v>9.5</v>
      </c>
      <c r="H164" s="195">
        <f t="shared" si="4"/>
        <v>6.3194000000000002E-3</v>
      </c>
    </row>
    <row r="165" spans="2:8" ht="12.75" x14ac:dyDescent="0.2">
      <c r="B165" s="194">
        <v>38396</v>
      </c>
      <c r="C165" s="170" t="s">
        <v>172</v>
      </c>
      <c r="D165" s="178" t="s">
        <v>160</v>
      </c>
      <c r="E165" s="178" t="s">
        <v>106</v>
      </c>
      <c r="F165" s="158">
        <v>2.27E-5</v>
      </c>
      <c r="G165" s="186">
        <v>523.30999999999995</v>
      </c>
      <c r="H165" s="195">
        <f t="shared" si="4"/>
        <v>1.1879136999999998E-2</v>
      </c>
    </row>
    <row r="166" spans="2:8" ht="25.5" x14ac:dyDescent="0.2">
      <c r="B166" s="194">
        <v>38399</v>
      </c>
      <c r="C166" s="170" t="s">
        <v>173</v>
      </c>
      <c r="D166" s="178" t="s">
        <v>160</v>
      </c>
      <c r="E166" s="178" t="s">
        <v>106</v>
      </c>
      <c r="F166" s="158">
        <v>1.132E-4</v>
      </c>
      <c r="G166" s="186">
        <v>133.44999999999999</v>
      </c>
      <c r="H166" s="195">
        <f t="shared" si="4"/>
        <v>1.5106539999999998E-2</v>
      </c>
    </row>
    <row r="167" spans="2:8" ht="51" x14ac:dyDescent="0.2">
      <c r="B167" s="194">
        <v>38412</v>
      </c>
      <c r="C167" s="170" t="s">
        <v>174</v>
      </c>
      <c r="D167" s="178" t="s">
        <v>160</v>
      </c>
      <c r="E167" s="178" t="s">
        <v>106</v>
      </c>
      <c r="F167" s="158">
        <v>1.98E-5</v>
      </c>
      <c r="G167" s="186">
        <v>1169.4000000000001</v>
      </c>
      <c r="H167" s="195">
        <f t="shared" si="4"/>
        <v>2.315412E-2</v>
      </c>
    </row>
    <row r="168" spans="2:8" ht="38.25" x14ac:dyDescent="0.2">
      <c r="B168" s="194">
        <v>38413</v>
      </c>
      <c r="C168" s="170" t="s">
        <v>175</v>
      </c>
      <c r="D168" s="178" t="s">
        <v>160</v>
      </c>
      <c r="E168" s="178" t="s">
        <v>106</v>
      </c>
      <c r="F168" s="158">
        <v>1.9400000000000001E-5</v>
      </c>
      <c r="G168" s="186">
        <v>657.25</v>
      </c>
      <c r="H168" s="195">
        <f t="shared" si="4"/>
        <v>1.2750650000000001E-2</v>
      </c>
    </row>
    <row r="169" spans="2:8" ht="25.5" x14ac:dyDescent="0.2">
      <c r="B169" s="194">
        <v>38476</v>
      </c>
      <c r="C169" s="170" t="s">
        <v>176</v>
      </c>
      <c r="D169" s="178" t="s">
        <v>160</v>
      </c>
      <c r="E169" s="178" t="s">
        <v>106</v>
      </c>
      <c r="F169" s="158">
        <v>9.0600000000000007E-5</v>
      </c>
      <c r="G169" s="186">
        <v>201.08</v>
      </c>
      <c r="H169" s="195">
        <f t="shared" si="4"/>
        <v>1.8217848000000002E-2</v>
      </c>
    </row>
    <row r="170" spans="2:8" ht="25.5" x14ac:dyDescent="0.2">
      <c r="B170" s="194">
        <v>38477</v>
      </c>
      <c r="C170" s="170" t="s">
        <v>177</v>
      </c>
      <c r="D170" s="178" t="s">
        <v>160</v>
      </c>
      <c r="E170" s="178" t="s">
        <v>106</v>
      </c>
      <c r="F170" s="158">
        <v>1.9400000000000001E-5</v>
      </c>
      <c r="G170" s="186">
        <v>569.45000000000005</v>
      </c>
      <c r="H170" s="195">
        <f t="shared" si="4"/>
        <v>1.1047330000000001E-2</v>
      </c>
    </row>
    <row r="171" spans="2:8" ht="25.5" x14ac:dyDescent="0.2">
      <c r="B171" s="194">
        <v>12892</v>
      </c>
      <c r="C171" s="170" t="s">
        <v>131</v>
      </c>
      <c r="D171" s="178" t="s">
        <v>159</v>
      </c>
      <c r="E171" s="178" t="s">
        <v>106</v>
      </c>
      <c r="F171" s="158">
        <v>6.8694000000000003E-3</v>
      </c>
      <c r="G171" s="186">
        <v>14.48</v>
      </c>
      <c r="H171" s="195">
        <f t="shared" si="4"/>
        <v>9.9468912000000007E-2</v>
      </c>
    </row>
    <row r="172" spans="2:8" ht="25.5" x14ac:dyDescent="0.2">
      <c r="B172" s="194">
        <v>12893</v>
      </c>
      <c r="C172" s="170" t="s">
        <v>132</v>
      </c>
      <c r="D172" s="178" t="s">
        <v>159</v>
      </c>
      <c r="E172" s="178" t="s">
        <v>106</v>
      </c>
      <c r="F172" s="158">
        <v>8.0150000000000002E-4</v>
      </c>
      <c r="G172" s="186">
        <v>77.23</v>
      </c>
      <c r="H172" s="195">
        <f t="shared" si="4"/>
        <v>6.1899845000000002E-2</v>
      </c>
    </row>
    <row r="173" spans="2:8" ht="25.5" x14ac:dyDescent="0.2">
      <c r="B173" s="194">
        <v>36144</v>
      </c>
      <c r="C173" s="170" t="s">
        <v>133</v>
      </c>
      <c r="D173" s="178" t="s">
        <v>160</v>
      </c>
      <c r="E173" s="178" t="s">
        <v>106</v>
      </c>
      <c r="F173" s="158">
        <v>5.5885400000000002E-2</v>
      </c>
      <c r="G173" s="186">
        <v>1.8</v>
      </c>
      <c r="H173" s="195">
        <f t="shared" si="4"/>
        <v>0.10059372000000001</v>
      </c>
    </row>
    <row r="174" spans="2:8" ht="12.75" x14ac:dyDescent="0.2">
      <c r="B174" s="194">
        <v>36146</v>
      </c>
      <c r="C174" s="170" t="s">
        <v>141</v>
      </c>
      <c r="D174" s="178" t="s">
        <v>160</v>
      </c>
      <c r="E174" s="178" t="s">
        <v>106</v>
      </c>
      <c r="F174" s="158">
        <v>6.2169999999999999E-4</v>
      </c>
      <c r="G174" s="186">
        <v>273.52999999999997</v>
      </c>
      <c r="H174" s="195">
        <f t="shared" si="4"/>
        <v>0.17005360099999997</v>
      </c>
    </row>
    <row r="175" spans="2:8" ht="38.25" x14ac:dyDescent="0.2">
      <c r="B175" s="194">
        <v>36149</v>
      </c>
      <c r="C175" s="170" t="s">
        <v>142</v>
      </c>
      <c r="D175" s="178" t="s">
        <v>160</v>
      </c>
      <c r="E175" s="178" t="s">
        <v>106</v>
      </c>
      <c r="F175" s="158">
        <v>3.6000000000000002E-4</v>
      </c>
      <c r="G175" s="186">
        <v>189.05</v>
      </c>
      <c r="H175" s="195">
        <f t="shared" si="4"/>
        <v>6.8058000000000007E-2</v>
      </c>
    </row>
    <row r="176" spans="2:8" ht="25.5" x14ac:dyDescent="0.2">
      <c r="B176" s="194">
        <v>36150</v>
      </c>
      <c r="C176" s="170" t="s">
        <v>143</v>
      </c>
      <c r="D176" s="178" t="s">
        <v>160</v>
      </c>
      <c r="E176" s="178" t="s">
        <v>106</v>
      </c>
      <c r="F176" s="158">
        <v>1.3322E-3</v>
      </c>
      <c r="G176" s="186">
        <v>47.78</v>
      </c>
      <c r="H176" s="195">
        <f t="shared" si="4"/>
        <v>6.3652516000000006E-2</v>
      </c>
    </row>
    <row r="177" spans="2:8" ht="38.25" x14ac:dyDescent="0.2">
      <c r="B177" s="194">
        <v>36153</v>
      </c>
      <c r="C177" s="170" t="s">
        <v>144</v>
      </c>
      <c r="D177" s="178" t="s">
        <v>160</v>
      </c>
      <c r="E177" s="178" t="s">
        <v>106</v>
      </c>
      <c r="F177" s="158">
        <v>5.3879999999999998E-4</v>
      </c>
      <c r="G177" s="186">
        <v>215.2</v>
      </c>
      <c r="H177" s="195">
        <f t="shared" si="4"/>
        <v>0.11594975999999999</v>
      </c>
    </row>
    <row r="178" spans="2:8" ht="12.75" x14ac:dyDescent="0.2">
      <c r="B178" s="194">
        <v>6111</v>
      </c>
      <c r="C178" s="170" t="s">
        <v>163</v>
      </c>
      <c r="D178" s="178" t="s">
        <v>105</v>
      </c>
      <c r="E178" s="178" t="s">
        <v>125</v>
      </c>
      <c r="F178" s="158">
        <v>0.20341999999999999</v>
      </c>
      <c r="G178" s="186">
        <f>8.86/1.8615</f>
        <v>4.7596024711254366</v>
      </c>
      <c r="H178" s="195">
        <f t="shared" si="4"/>
        <v>0.9681983346763362</v>
      </c>
    </row>
    <row r="179" spans="2:8" ht="12.75" x14ac:dyDescent="0.2">
      <c r="B179" s="318" t="s">
        <v>108</v>
      </c>
      <c r="C179" s="319"/>
      <c r="D179" s="319"/>
      <c r="E179" s="319"/>
      <c r="F179" s="319"/>
      <c r="G179" s="320"/>
      <c r="H179" s="187">
        <f>SUMIF(E150:E178,"M.O.",H150:H178)</f>
        <v>2.9532234756916464</v>
      </c>
    </row>
    <row r="180" spans="2:8" ht="12.75" x14ac:dyDescent="0.2">
      <c r="B180" s="318" t="s">
        <v>109</v>
      </c>
      <c r="C180" s="319"/>
      <c r="D180" s="319"/>
      <c r="E180" s="319"/>
      <c r="F180" s="319"/>
      <c r="G180" s="320"/>
      <c r="H180" s="187">
        <f>SUMIF(E150:E178,"MAT.",H150:H178)</f>
        <v>3.2676591499999996</v>
      </c>
    </row>
    <row r="181" spans="2:8" ht="12.75" x14ac:dyDescent="0.2">
      <c r="B181" s="318" t="s">
        <v>110</v>
      </c>
      <c r="C181" s="319"/>
      <c r="D181" s="319"/>
      <c r="E181" s="319"/>
      <c r="F181" s="319"/>
      <c r="G181" s="320"/>
      <c r="H181" s="188">
        <f>H179+H180</f>
        <v>6.2208826256916456</v>
      </c>
    </row>
    <row r="182" spans="2:8" ht="12.75" x14ac:dyDescent="0.2">
      <c r="B182" s="318" t="s">
        <v>161</v>
      </c>
      <c r="C182" s="319"/>
      <c r="D182" s="319"/>
      <c r="E182" s="319"/>
      <c r="F182" s="319"/>
      <c r="G182" s="320"/>
      <c r="H182" s="187">
        <f>H179*0.8615</f>
        <v>2.5442020243083534</v>
      </c>
    </row>
    <row r="183" spans="2:8" ht="12.75" x14ac:dyDescent="0.2">
      <c r="B183" s="318" t="s">
        <v>162</v>
      </c>
      <c r="C183" s="319"/>
      <c r="D183" s="319"/>
      <c r="E183" s="319"/>
      <c r="F183" s="319"/>
      <c r="G183" s="320"/>
      <c r="H183" s="187">
        <f>(H181+H182)*0.2882</f>
        <v>2.5260973961299995</v>
      </c>
    </row>
    <row r="184" spans="2:8" ht="12.75" x14ac:dyDescent="0.2">
      <c r="B184" s="318" t="s">
        <v>111</v>
      </c>
      <c r="C184" s="319"/>
      <c r="D184" s="319"/>
      <c r="E184" s="319"/>
      <c r="F184" s="319"/>
      <c r="G184" s="320"/>
      <c r="H184" s="187">
        <v>0</v>
      </c>
    </row>
    <row r="185" spans="2:8" ht="12.75" x14ac:dyDescent="0.2">
      <c r="B185" s="318" t="s">
        <v>112</v>
      </c>
      <c r="C185" s="319"/>
      <c r="D185" s="319"/>
      <c r="E185" s="319"/>
      <c r="F185" s="319"/>
      <c r="G185" s="320"/>
      <c r="H185" s="187">
        <f>H182+H183</f>
        <v>5.0702994204383529</v>
      </c>
    </row>
    <row r="186" spans="2:8" ht="12.75" x14ac:dyDescent="0.2">
      <c r="B186" s="318" t="s">
        <v>113</v>
      </c>
      <c r="C186" s="319"/>
      <c r="D186" s="319"/>
      <c r="E186" s="319"/>
      <c r="F186" s="319"/>
      <c r="G186" s="320"/>
      <c r="H186" s="188">
        <f>ROUNDDOWN(H181+H185,2)</f>
        <v>11.29</v>
      </c>
    </row>
    <row r="187" spans="2:8" ht="12.75" x14ac:dyDescent="0.2">
      <c r="B187" s="318" t="s">
        <v>114</v>
      </c>
      <c r="C187" s="319"/>
      <c r="D187" s="319"/>
      <c r="E187" s="319"/>
      <c r="F187" s="319"/>
      <c r="G187" s="320"/>
      <c r="H187" s="187">
        <f>'002.Orçamento Sintético'!H16</f>
        <v>130.97</v>
      </c>
    </row>
    <row r="188" spans="2:8" ht="12.75" x14ac:dyDescent="0.2">
      <c r="B188" s="323" t="s">
        <v>115</v>
      </c>
      <c r="C188" s="324"/>
      <c r="D188" s="324"/>
      <c r="E188" s="324"/>
      <c r="F188" s="324"/>
      <c r="G188" s="325"/>
      <c r="H188" s="240">
        <f>ROUNDDOWN(H186*H187,2)</f>
        <v>1478.65</v>
      </c>
    </row>
    <row r="189" spans="2:8" ht="28.5" customHeight="1" x14ac:dyDescent="0.2">
      <c r="B189" s="237" t="s">
        <v>216</v>
      </c>
      <c r="C189" s="253" t="s">
        <v>217</v>
      </c>
      <c r="D189" s="176" t="s">
        <v>107</v>
      </c>
      <c r="E189" s="176" t="s">
        <v>246</v>
      </c>
      <c r="F189" s="157"/>
      <c r="G189" s="184"/>
      <c r="H189" s="185"/>
    </row>
    <row r="190" spans="2:8" ht="12.75" x14ac:dyDescent="0.2">
      <c r="B190" s="194">
        <v>6111</v>
      </c>
      <c r="C190" s="170" t="s">
        <v>163</v>
      </c>
      <c r="D190" s="178" t="s">
        <v>105</v>
      </c>
      <c r="E190" s="178" t="s">
        <v>125</v>
      </c>
      <c r="F190" s="160">
        <v>5.0854999999999997E-2</v>
      </c>
      <c r="G190" s="186">
        <f>8.86/1.8615</f>
        <v>4.7596024711254366</v>
      </c>
      <c r="H190" s="195">
        <f>F190*G190</f>
        <v>0.24204958366908405</v>
      </c>
    </row>
    <row r="191" spans="2:8" ht="12.75" x14ac:dyDescent="0.2">
      <c r="B191" s="194">
        <v>37370</v>
      </c>
      <c r="C191" s="170" t="s">
        <v>155</v>
      </c>
      <c r="D191" s="178" t="s">
        <v>105</v>
      </c>
      <c r="E191" s="178" t="s">
        <v>106</v>
      </c>
      <c r="F191" s="158">
        <v>0.05</v>
      </c>
      <c r="G191" s="186">
        <v>2.6</v>
      </c>
      <c r="H191" s="195">
        <f t="shared" ref="H191:H217" si="5">F191*G191</f>
        <v>0.13</v>
      </c>
    </row>
    <row r="192" spans="2:8" ht="12.75" x14ac:dyDescent="0.2">
      <c r="B192" s="194">
        <v>37371</v>
      </c>
      <c r="C192" s="170" t="s">
        <v>156</v>
      </c>
      <c r="D192" s="178" t="s">
        <v>105</v>
      </c>
      <c r="E192" s="178" t="s">
        <v>106</v>
      </c>
      <c r="F192" s="158">
        <v>0.05</v>
      </c>
      <c r="G192" s="186">
        <v>1.04</v>
      </c>
      <c r="H192" s="195">
        <f t="shared" si="5"/>
        <v>5.2000000000000005E-2</v>
      </c>
    </row>
    <row r="193" spans="2:8" ht="12.75" x14ac:dyDescent="0.2">
      <c r="B193" s="194">
        <v>37372</v>
      </c>
      <c r="C193" s="170" t="s">
        <v>157</v>
      </c>
      <c r="D193" s="178" t="s">
        <v>105</v>
      </c>
      <c r="E193" s="178" t="s">
        <v>106</v>
      </c>
      <c r="F193" s="158">
        <v>0.05</v>
      </c>
      <c r="G193" s="186">
        <v>0.34</v>
      </c>
      <c r="H193" s="195">
        <f t="shared" si="5"/>
        <v>1.7000000000000001E-2</v>
      </c>
    </row>
    <row r="194" spans="2:8" ht="12.75" x14ac:dyDescent="0.2">
      <c r="B194" s="194">
        <v>37373</v>
      </c>
      <c r="C194" s="170" t="s">
        <v>158</v>
      </c>
      <c r="D194" s="178" t="s">
        <v>105</v>
      </c>
      <c r="E194" s="178" t="s">
        <v>106</v>
      </c>
      <c r="F194" s="158">
        <v>0.05</v>
      </c>
      <c r="G194" s="186">
        <v>0.05</v>
      </c>
      <c r="H194" s="195">
        <f t="shared" si="5"/>
        <v>2.5000000000000005E-3</v>
      </c>
    </row>
    <row r="195" spans="2:8" ht="12.75" x14ac:dyDescent="0.2">
      <c r="B195" s="194">
        <v>10</v>
      </c>
      <c r="C195" s="170" t="s">
        <v>164</v>
      </c>
      <c r="D195" s="178" t="s">
        <v>160</v>
      </c>
      <c r="E195" s="178" t="s">
        <v>106</v>
      </c>
      <c r="F195" s="158">
        <v>3.5060000000000001E-4</v>
      </c>
      <c r="G195" s="186">
        <v>6.95</v>
      </c>
      <c r="H195" s="195">
        <f t="shared" si="5"/>
        <v>2.4366700000000002E-3</v>
      </c>
    </row>
    <row r="196" spans="2:8" ht="25.5" x14ac:dyDescent="0.2">
      <c r="B196" s="194">
        <v>2711</v>
      </c>
      <c r="C196" s="170" t="s">
        <v>165</v>
      </c>
      <c r="D196" s="178" t="s">
        <v>160</v>
      </c>
      <c r="E196" s="178" t="s">
        <v>106</v>
      </c>
      <c r="F196" s="158">
        <v>2.97E-5</v>
      </c>
      <c r="G196" s="186">
        <v>108</v>
      </c>
      <c r="H196" s="195">
        <f t="shared" si="5"/>
        <v>3.2076000000000001E-3</v>
      </c>
    </row>
    <row r="197" spans="2:8" ht="38.25" x14ac:dyDescent="0.2">
      <c r="B197" s="194">
        <v>11359</v>
      </c>
      <c r="C197" s="170" t="s">
        <v>166</v>
      </c>
      <c r="D197" s="178" t="s">
        <v>160</v>
      </c>
      <c r="E197" s="178" t="s">
        <v>106</v>
      </c>
      <c r="F197" s="158">
        <v>2.7999999999999999E-6</v>
      </c>
      <c r="G197" s="186">
        <v>637.5</v>
      </c>
      <c r="H197" s="195">
        <f t="shared" si="5"/>
        <v>1.7849999999999999E-3</v>
      </c>
    </row>
    <row r="198" spans="2:8" ht="12.75" x14ac:dyDescent="0.2">
      <c r="B198" s="194">
        <v>12815</v>
      </c>
      <c r="C198" s="170" t="s">
        <v>167</v>
      </c>
      <c r="D198" s="178" t="s">
        <v>160</v>
      </c>
      <c r="E198" s="178" t="s">
        <v>106</v>
      </c>
      <c r="F198" s="158">
        <v>3.991E-4</v>
      </c>
      <c r="G198" s="186">
        <v>5.36</v>
      </c>
      <c r="H198" s="195">
        <f t="shared" si="5"/>
        <v>2.139176E-3</v>
      </c>
    </row>
    <row r="199" spans="2:8" ht="12.75" x14ac:dyDescent="0.2">
      <c r="B199" s="194">
        <v>25966</v>
      </c>
      <c r="C199" s="170" t="s">
        <v>168</v>
      </c>
      <c r="D199" s="178" t="s">
        <v>98</v>
      </c>
      <c r="E199" s="178" t="s">
        <v>106</v>
      </c>
      <c r="F199" s="158">
        <v>6.6500000000000004E-5</v>
      </c>
      <c r="G199" s="186">
        <v>13.95</v>
      </c>
      <c r="H199" s="195">
        <f t="shared" si="5"/>
        <v>9.2767499999999998E-4</v>
      </c>
    </row>
    <row r="200" spans="2:8" ht="12.75" x14ac:dyDescent="0.2">
      <c r="B200" s="194">
        <v>38382</v>
      </c>
      <c r="C200" s="170" t="s">
        <v>169</v>
      </c>
      <c r="D200" s="178" t="s">
        <v>160</v>
      </c>
      <c r="E200" s="178" t="s">
        <v>106</v>
      </c>
      <c r="F200" s="158">
        <v>1.2659999999999999E-4</v>
      </c>
      <c r="G200" s="186">
        <v>6.99</v>
      </c>
      <c r="H200" s="195">
        <f t="shared" si="5"/>
        <v>8.8493399999999998E-4</v>
      </c>
    </row>
    <row r="201" spans="2:8" ht="12.75" x14ac:dyDescent="0.2">
      <c r="B201" s="194">
        <v>38390</v>
      </c>
      <c r="C201" s="170" t="s">
        <v>170</v>
      </c>
      <c r="D201" s="178" t="s">
        <v>160</v>
      </c>
      <c r="E201" s="178" t="s">
        <v>106</v>
      </c>
      <c r="F201" s="158">
        <v>6.6500000000000004E-5</v>
      </c>
      <c r="G201" s="186">
        <v>21.07</v>
      </c>
      <c r="H201" s="195">
        <f t="shared" si="5"/>
        <v>1.4011550000000001E-3</v>
      </c>
    </row>
    <row r="202" spans="2:8" ht="12.75" x14ac:dyDescent="0.2">
      <c r="B202" s="194">
        <v>38393</v>
      </c>
      <c r="C202" s="170" t="s">
        <v>171</v>
      </c>
      <c r="D202" s="178" t="s">
        <v>160</v>
      </c>
      <c r="E202" s="178" t="s">
        <v>106</v>
      </c>
      <c r="F202" s="158">
        <v>6.6500000000000004E-5</v>
      </c>
      <c r="G202" s="186">
        <v>9.5</v>
      </c>
      <c r="H202" s="195">
        <f t="shared" si="5"/>
        <v>6.3175000000000004E-4</v>
      </c>
    </row>
    <row r="203" spans="2:8" ht="12.75" x14ac:dyDescent="0.2">
      <c r="B203" s="194">
        <v>38396</v>
      </c>
      <c r="C203" s="170" t="s">
        <v>172</v>
      </c>
      <c r="D203" s="178" t="s">
        <v>160</v>
      </c>
      <c r="E203" s="178" t="s">
        <v>106</v>
      </c>
      <c r="F203" s="158">
        <v>2.3E-6</v>
      </c>
      <c r="G203" s="186">
        <v>523.30999999999995</v>
      </c>
      <c r="H203" s="195">
        <f t="shared" si="5"/>
        <v>1.2036129999999999E-3</v>
      </c>
    </row>
    <row r="204" spans="2:8" ht="25.5" x14ac:dyDescent="0.2">
      <c r="B204" s="194">
        <v>38399</v>
      </c>
      <c r="C204" s="170" t="s">
        <v>173</v>
      </c>
      <c r="D204" s="178" t="s">
        <v>160</v>
      </c>
      <c r="E204" s="178" t="s">
        <v>106</v>
      </c>
      <c r="F204" s="158">
        <v>1.13E-5</v>
      </c>
      <c r="G204" s="186">
        <v>133.44999999999999</v>
      </c>
      <c r="H204" s="195">
        <f t="shared" si="5"/>
        <v>1.5079849999999999E-3</v>
      </c>
    </row>
    <row r="205" spans="2:8" ht="51" x14ac:dyDescent="0.2">
      <c r="B205" s="194">
        <v>38412</v>
      </c>
      <c r="C205" s="170" t="s">
        <v>174</v>
      </c>
      <c r="D205" s="178" t="s">
        <v>160</v>
      </c>
      <c r="E205" s="178" t="s">
        <v>106</v>
      </c>
      <c r="F205" s="158">
        <v>1.9999999999999999E-6</v>
      </c>
      <c r="G205" s="186">
        <v>1169.4000000000001</v>
      </c>
      <c r="H205" s="195">
        <f t="shared" si="5"/>
        <v>2.3388000000000003E-3</v>
      </c>
    </row>
    <row r="206" spans="2:8" ht="38.25" x14ac:dyDescent="0.2">
      <c r="B206" s="194">
        <v>38413</v>
      </c>
      <c r="C206" s="170" t="s">
        <v>175</v>
      </c>
      <c r="D206" s="178" t="s">
        <v>160</v>
      </c>
      <c r="E206" s="178" t="s">
        <v>106</v>
      </c>
      <c r="F206" s="158">
        <v>1.9E-6</v>
      </c>
      <c r="G206" s="186">
        <v>657.25</v>
      </c>
      <c r="H206" s="195">
        <f t="shared" si="5"/>
        <v>1.2487749999999999E-3</v>
      </c>
    </row>
    <row r="207" spans="2:8" ht="25.5" x14ac:dyDescent="0.2">
      <c r="B207" s="194">
        <v>38476</v>
      </c>
      <c r="C207" s="170" t="s">
        <v>176</v>
      </c>
      <c r="D207" s="178" t="s">
        <v>160</v>
      </c>
      <c r="E207" s="178" t="s">
        <v>106</v>
      </c>
      <c r="F207" s="158">
        <v>9.0999999999999993E-6</v>
      </c>
      <c r="G207" s="186">
        <v>201.08</v>
      </c>
      <c r="H207" s="195">
        <f t="shared" si="5"/>
        <v>1.8298279999999999E-3</v>
      </c>
    </row>
    <row r="208" spans="2:8" ht="25.5" x14ac:dyDescent="0.2">
      <c r="B208" s="194">
        <v>38477</v>
      </c>
      <c r="C208" s="170" t="s">
        <v>177</v>
      </c>
      <c r="D208" s="178" t="s">
        <v>160</v>
      </c>
      <c r="E208" s="178" t="s">
        <v>106</v>
      </c>
      <c r="F208" s="158">
        <v>1.9E-6</v>
      </c>
      <c r="G208" s="186">
        <v>569.45000000000005</v>
      </c>
      <c r="H208" s="195">
        <f t="shared" si="5"/>
        <v>1.0819550000000001E-3</v>
      </c>
    </row>
    <row r="209" spans="2:8" ht="25.5" x14ac:dyDescent="0.2">
      <c r="B209" s="194">
        <v>12892</v>
      </c>
      <c r="C209" s="170" t="s">
        <v>131</v>
      </c>
      <c r="D209" s="178" t="s">
        <v>159</v>
      </c>
      <c r="E209" s="178" t="s">
        <v>106</v>
      </c>
      <c r="F209" s="158">
        <v>6.8690000000000005E-4</v>
      </c>
      <c r="G209" s="186">
        <v>14.48</v>
      </c>
      <c r="H209" s="195">
        <f t="shared" si="5"/>
        <v>9.9463120000000006E-3</v>
      </c>
    </row>
    <row r="210" spans="2:8" ht="25.5" x14ac:dyDescent="0.2">
      <c r="B210" s="194">
        <v>12893</v>
      </c>
      <c r="C210" s="170" t="s">
        <v>132</v>
      </c>
      <c r="D210" s="178" t="s">
        <v>159</v>
      </c>
      <c r="E210" s="178" t="s">
        <v>106</v>
      </c>
      <c r="F210" s="158">
        <v>8.0099999999999995E-5</v>
      </c>
      <c r="G210" s="186">
        <v>77.23</v>
      </c>
      <c r="H210" s="195">
        <f t="shared" si="5"/>
        <v>6.186123E-3</v>
      </c>
    </row>
    <row r="211" spans="2:8" ht="25.5" x14ac:dyDescent="0.2">
      <c r="B211" s="194">
        <v>36144</v>
      </c>
      <c r="C211" s="170" t="s">
        <v>133</v>
      </c>
      <c r="D211" s="178" t="s">
        <v>160</v>
      </c>
      <c r="E211" s="178" t="s">
        <v>106</v>
      </c>
      <c r="F211" s="158">
        <v>5.5884999999999997E-3</v>
      </c>
      <c r="G211" s="186">
        <v>1.8</v>
      </c>
      <c r="H211" s="195">
        <f t="shared" si="5"/>
        <v>1.00593E-2</v>
      </c>
    </row>
    <row r="212" spans="2:8" ht="12.75" x14ac:dyDescent="0.2">
      <c r="B212" s="194">
        <v>36146</v>
      </c>
      <c r="C212" s="170" t="s">
        <v>141</v>
      </c>
      <c r="D212" s="178" t="s">
        <v>160</v>
      </c>
      <c r="E212" s="178" t="s">
        <v>106</v>
      </c>
      <c r="F212" s="158">
        <v>6.2199999999999994E-5</v>
      </c>
      <c r="G212" s="186">
        <v>273.52999999999997</v>
      </c>
      <c r="H212" s="195">
        <f t="shared" si="5"/>
        <v>1.7013565999999997E-2</v>
      </c>
    </row>
    <row r="213" spans="2:8" ht="38.25" x14ac:dyDescent="0.2">
      <c r="B213" s="194">
        <v>36149</v>
      </c>
      <c r="C213" s="170" t="s">
        <v>142</v>
      </c>
      <c r="D213" s="178" t="s">
        <v>160</v>
      </c>
      <c r="E213" s="178" t="s">
        <v>106</v>
      </c>
      <c r="F213" s="158">
        <v>3.6000000000000001E-5</v>
      </c>
      <c r="G213" s="186">
        <v>189.05</v>
      </c>
      <c r="H213" s="195">
        <f t="shared" si="5"/>
        <v>6.8058000000000007E-3</v>
      </c>
    </row>
    <row r="214" spans="2:8" ht="25.5" x14ac:dyDescent="0.2">
      <c r="B214" s="194">
        <v>36150</v>
      </c>
      <c r="C214" s="170" t="s">
        <v>143</v>
      </c>
      <c r="D214" s="178" t="s">
        <v>160</v>
      </c>
      <c r="E214" s="178" t="s">
        <v>106</v>
      </c>
      <c r="F214" s="158">
        <v>1.3320000000000001E-4</v>
      </c>
      <c r="G214" s="186">
        <v>47.78</v>
      </c>
      <c r="H214" s="195">
        <f t="shared" si="5"/>
        <v>6.3642960000000011E-3</v>
      </c>
    </row>
    <row r="215" spans="2:8" ht="38.25" x14ac:dyDescent="0.2">
      <c r="B215" s="194">
        <v>36153</v>
      </c>
      <c r="C215" s="170" t="s">
        <v>144</v>
      </c>
      <c r="D215" s="178" t="s">
        <v>160</v>
      </c>
      <c r="E215" s="178" t="s">
        <v>106</v>
      </c>
      <c r="F215" s="158">
        <v>5.3900000000000002E-5</v>
      </c>
      <c r="G215" s="186">
        <v>215.2</v>
      </c>
      <c r="H215" s="195">
        <f t="shared" si="5"/>
        <v>1.159928E-2</v>
      </c>
    </row>
    <row r="216" spans="2:8" ht="38.25" x14ac:dyDescent="0.2">
      <c r="B216" s="194">
        <v>13954</v>
      </c>
      <c r="C216" s="170" t="s">
        <v>238</v>
      </c>
      <c r="D216" s="178" t="s">
        <v>160</v>
      </c>
      <c r="E216" s="178" t="s">
        <v>106</v>
      </c>
      <c r="F216" s="158">
        <v>1.9259999999999999E-4</v>
      </c>
      <c r="G216" s="186">
        <v>6346.57</v>
      </c>
      <c r="H216" s="195">
        <f t="shared" si="5"/>
        <v>1.222349382</v>
      </c>
    </row>
    <row r="217" spans="2:8" ht="25.5" x14ac:dyDescent="0.2">
      <c r="B217" s="194">
        <v>2705</v>
      </c>
      <c r="C217" s="170" t="s">
        <v>239</v>
      </c>
      <c r="D217" s="178" t="s">
        <v>240</v>
      </c>
      <c r="E217" s="178" t="s">
        <v>106</v>
      </c>
      <c r="F217" s="158">
        <v>3.81</v>
      </c>
      <c r="G217" s="186">
        <v>0.9</v>
      </c>
      <c r="H217" s="195">
        <f t="shared" si="5"/>
        <v>3.4290000000000003</v>
      </c>
    </row>
    <row r="218" spans="2:8" ht="12.75" x14ac:dyDescent="0.2">
      <c r="B218" s="318" t="s">
        <v>108</v>
      </c>
      <c r="C218" s="319"/>
      <c r="D218" s="319"/>
      <c r="E218" s="319"/>
      <c r="F218" s="319"/>
      <c r="G218" s="320"/>
      <c r="H218" s="187">
        <f>SUMIF(E190:E217,"M.O.",H190:H217)</f>
        <v>0.24204958366908405</v>
      </c>
    </row>
    <row r="219" spans="2:8" ht="12.75" x14ac:dyDescent="0.2">
      <c r="B219" s="318" t="s">
        <v>109</v>
      </c>
      <c r="C219" s="319"/>
      <c r="D219" s="319"/>
      <c r="E219" s="319"/>
      <c r="F219" s="319"/>
      <c r="G219" s="320"/>
      <c r="H219" s="187">
        <f>SUMIF(E190:E217,"MAT.",H190:H217)</f>
        <v>4.9434489750000008</v>
      </c>
    </row>
    <row r="220" spans="2:8" ht="12.75" x14ac:dyDescent="0.2">
      <c r="B220" s="318" t="s">
        <v>110</v>
      </c>
      <c r="C220" s="319"/>
      <c r="D220" s="319"/>
      <c r="E220" s="319"/>
      <c r="F220" s="319"/>
      <c r="G220" s="320"/>
      <c r="H220" s="188">
        <f>H218+H219</f>
        <v>5.1854985586690852</v>
      </c>
    </row>
    <row r="221" spans="2:8" ht="12.75" x14ac:dyDescent="0.2">
      <c r="B221" s="318" t="s">
        <v>161</v>
      </c>
      <c r="C221" s="319"/>
      <c r="D221" s="319"/>
      <c r="E221" s="319"/>
      <c r="F221" s="319"/>
      <c r="G221" s="320"/>
      <c r="H221" s="187">
        <f>H218*0.8615</f>
        <v>0.20852571633091593</v>
      </c>
    </row>
    <row r="222" spans="2:8" ht="12.75" x14ac:dyDescent="0.2">
      <c r="B222" s="318" t="s">
        <v>162</v>
      </c>
      <c r="C222" s="319"/>
      <c r="D222" s="319"/>
      <c r="E222" s="319"/>
      <c r="F222" s="319"/>
      <c r="G222" s="320"/>
      <c r="H222" s="187">
        <f>(H220+H221)*0.2882</f>
        <v>1.5545577960550006</v>
      </c>
    </row>
    <row r="223" spans="2:8" ht="12.75" x14ac:dyDescent="0.2">
      <c r="B223" s="318" t="s">
        <v>111</v>
      </c>
      <c r="C223" s="319"/>
      <c r="D223" s="319"/>
      <c r="E223" s="319"/>
      <c r="F223" s="319"/>
      <c r="G223" s="320"/>
      <c r="H223" s="187">
        <v>0</v>
      </c>
    </row>
    <row r="224" spans="2:8" ht="12.75" x14ac:dyDescent="0.2">
      <c r="B224" s="318" t="s">
        <v>112</v>
      </c>
      <c r="C224" s="319"/>
      <c r="D224" s="319"/>
      <c r="E224" s="319"/>
      <c r="F224" s="319"/>
      <c r="G224" s="320"/>
      <c r="H224" s="187">
        <f>H221+H222</f>
        <v>1.7630835123859165</v>
      </c>
    </row>
    <row r="225" spans="2:8" ht="12.75" x14ac:dyDescent="0.2">
      <c r="B225" s="318" t="s">
        <v>113</v>
      </c>
      <c r="C225" s="319"/>
      <c r="D225" s="319"/>
      <c r="E225" s="319"/>
      <c r="F225" s="319"/>
      <c r="G225" s="320"/>
      <c r="H225" s="188">
        <f>ROUNDDOWN(H220+H224,2)</f>
        <v>6.94</v>
      </c>
    </row>
    <row r="226" spans="2:8" ht="12.75" x14ac:dyDescent="0.2">
      <c r="B226" s="318" t="s">
        <v>114</v>
      </c>
      <c r="C226" s="319"/>
      <c r="D226" s="319"/>
      <c r="E226" s="319"/>
      <c r="F226" s="319"/>
      <c r="G226" s="320"/>
      <c r="H226" s="187">
        <f>'002.Orçamento Sintético'!H17</f>
        <v>708.43</v>
      </c>
    </row>
    <row r="227" spans="2:8" ht="12.75" x14ac:dyDescent="0.2">
      <c r="B227" s="323" t="s">
        <v>115</v>
      </c>
      <c r="C227" s="324"/>
      <c r="D227" s="324"/>
      <c r="E227" s="324"/>
      <c r="F227" s="324"/>
      <c r="G227" s="325"/>
      <c r="H227" s="240">
        <f>ROUNDDOWN(H225*H226,2)</f>
        <v>4916.5</v>
      </c>
    </row>
    <row r="228" spans="2:8" s="122" customFormat="1" ht="12.75" x14ac:dyDescent="0.25">
      <c r="B228" s="255" t="s">
        <v>129</v>
      </c>
      <c r="C228" s="256" t="s">
        <v>218</v>
      </c>
      <c r="D228" s="257"/>
      <c r="E228" s="257"/>
      <c r="F228" s="258"/>
      <c r="G228" s="259"/>
      <c r="H228" s="260"/>
    </row>
    <row r="229" spans="2:8" ht="28.5" customHeight="1" x14ac:dyDescent="0.2">
      <c r="B229" s="237">
        <v>79460</v>
      </c>
      <c r="C229" s="253" t="s">
        <v>244</v>
      </c>
      <c r="D229" s="176" t="s">
        <v>107</v>
      </c>
      <c r="E229" s="176" t="s">
        <v>246</v>
      </c>
      <c r="F229" s="157"/>
      <c r="G229" s="184"/>
      <c r="H229" s="185"/>
    </row>
    <row r="230" spans="2:8" ht="12.75" x14ac:dyDescent="0.2">
      <c r="B230" s="194">
        <v>5318</v>
      </c>
      <c r="C230" s="170" t="s">
        <v>184</v>
      </c>
      <c r="D230" s="178" t="s">
        <v>98</v>
      </c>
      <c r="E230" s="178" t="s">
        <v>106</v>
      </c>
      <c r="F230" s="160">
        <v>0.05</v>
      </c>
      <c r="G230" s="186">
        <v>10.38</v>
      </c>
      <c r="H230" s="195">
        <f>F230*G230</f>
        <v>0.51900000000000002</v>
      </c>
    </row>
    <row r="231" spans="2:8" ht="12.75" x14ac:dyDescent="0.2">
      <c r="B231" s="194">
        <v>7304</v>
      </c>
      <c r="C231" s="170" t="s">
        <v>241</v>
      </c>
      <c r="D231" s="178" t="s">
        <v>98</v>
      </c>
      <c r="E231" s="178" t="s">
        <v>106</v>
      </c>
      <c r="F231" s="158">
        <v>0.5</v>
      </c>
      <c r="G231" s="186">
        <v>41.67</v>
      </c>
      <c r="H231" s="195">
        <f t="shared" ref="H231:H258" si="6">F231*G231</f>
        <v>20.835000000000001</v>
      </c>
    </row>
    <row r="232" spans="2:8" ht="12.75" x14ac:dyDescent="0.2">
      <c r="B232" s="194">
        <v>4783</v>
      </c>
      <c r="C232" s="170" t="s">
        <v>185</v>
      </c>
      <c r="D232" s="178" t="s">
        <v>105</v>
      </c>
      <c r="E232" s="178" t="s">
        <v>125</v>
      </c>
      <c r="F232" s="158">
        <v>0.40476000000000001</v>
      </c>
      <c r="G232" s="186">
        <f>12/1.8615</f>
        <v>6.4464141821112007</v>
      </c>
      <c r="H232" s="195">
        <f t="shared" si="6"/>
        <v>2.6092506043513297</v>
      </c>
    </row>
    <row r="233" spans="2:8" ht="12.75" x14ac:dyDescent="0.2">
      <c r="B233" s="194">
        <v>37370</v>
      </c>
      <c r="C233" s="170" t="s">
        <v>155</v>
      </c>
      <c r="D233" s="178" t="s">
        <v>105</v>
      </c>
      <c r="E233" s="178" t="s">
        <v>106</v>
      </c>
      <c r="F233" s="158">
        <v>0.75</v>
      </c>
      <c r="G233" s="186">
        <v>2.6</v>
      </c>
      <c r="H233" s="195">
        <f t="shared" si="6"/>
        <v>1.9500000000000002</v>
      </c>
    </row>
    <row r="234" spans="2:8" ht="12.75" x14ac:dyDescent="0.2">
      <c r="B234" s="194">
        <v>37371</v>
      </c>
      <c r="C234" s="170" t="s">
        <v>156</v>
      </c>
      <c r="D234" s="178" t="s">
        <v>105</v>
      </c>
      <c r="E234" s="178" t="s">
        <v>106</v>
      </c>
      <c r="F234" s="158">
        <v>0.75</v>
      </c>
      <c r="G234" s="186">
        <v>1.04</v>
      </c>
      <c r="H234" s="195">
        <f t="shared" si="6"/>
        <v>0.78</v>
      </c>
    </row>
    <row r="235" spans="2:8" ht="12.75" x14ac:dyDescent="0.2">
      <c r="B235" s="194">
        <v>37372</v>
      </c>
      <c r="C235" s="170" t="s">
        <v>157</v>
      </c>
      <c r="D235" s="178" t="s">
        <v>105</v>
      </c>
      <c r="E235" s="178" t="s">
        <v>106</v>
      </c>
      <c r="F235" s="158">
        <v>0.75</v>
      </c>
      <c r="G235" s="186">
        <v>0.34</v>
      </c>
      <c r="H235" s="195">
        <f t="shared" si="6"/>
        <v>0.255</v>
      </c>
    </row>
    <row r="236" spans="2:8" ht="12.75" x14ac:dyDescent="0.2">
      <c r="B236" s="194">
        <v>37373</v>
      </c>
      <c r="C236" s="170" t="s">
        <v>158</v>
      </c>
      <c r="D236" s="178" t="s">
        <v>105</v>
      </c>
      <c r="E236" s="178" t="s">
        <v>106</v>
      </c>
      <c r="F236" s="158">
        <v>0.75</v>
      </c>
      <c r="G236" s="186">
        <v>0.05</v>
      </c>
      <c r="H236" s="195">
        <f t="shared" si="6"/>
        <v>3.7500000000000006E-2</v>
      </c>
    </row>
    <row r="237" spans="2:8" ht="12.75" x14ac:dyDescent="0.2">
      <c r="B237" s="194">
        <v>10</v>
      </c>
      <c r="C237" s="170" t="s">
        <v>164</v>
      </c>
      <c r="D237" s="178" t="s">
        <v>160</v>
      </c>
      <c r="E237" s="178" t="s">
        <v>106</v>
      </c>
      <c r="F237" s="158">
        <v>5.2594E-3</v>
      </c>
      <c r="G237" s="186">
        <v>6.95</v>
      </c>
      <c r="H237" s="195">
        <f t="shared" si="6"/>
        <v>3.6552830000000001E-2</v>
      </c>
    </row>
    <row r="238" spans="2:8" ht="25.5" x14ac:dyDescent="0.2">
      <c r="B238" s="194">
        <v>2711</v>
      </c>
      <c r="C238" s="170" t="s">
        <v>165</v>
      </c>
      <c r="D238" s="178" t="s">
        <v>160</v>
      </c>
      <c r="E238" s="178" t="s">
        <v>106</v>
      </c>
      <c r="F238" s="158">
        <v>4.4529999999999998E-4</v>
      </c>
      <c r="G238" s="186">
        <v>108</v>
      </c>
      <c r="H238" s="195">
        <f t="shared" si="6"/>
        <v>4.80924E-2</v>
      </c>
    </row>
    <row r="239" spans="2:8" ht="38.25" x14ac:dyDescent="0.2">
      <c r="B239" s="194">
        <v>11359</v>
      </c>
      <c r="C239" s="170" t="s">
        <v>166</v>
      </c>
      <c r="D239" s="178" t="s">
        <v>160</v>
      </c>
      <c r="E239" s="178" t="s">
        <v>106</v>
      </c>
      <c r="F239" s="158">
        <v>4.2500000000000003E-5</v>
      </c>
      <c r="G239" s="186">
        <v>637.5</v>
      </c>
      <c r="H239" s="195">
        <f t="shared" si="6"/>
        <v>2.7093750000000003E-2</v>
      </c>
    </row>
    <row r="240" spans="2:8" ht="12.75" x14ac:dyDescent="0.2">
      <c r="B240" s="194">
        <v>12815</v>
      </c>
      <c r="C240" s="170" t="s">
        <v>167</v>
      </c>
      <c r="D240" s="178" t="s">
        <v>160</v>
      </c>
      <c r="E240" s="178" t="s">
        <v>106</v>
      </c>
      <c r="F240" s="158">
        <v>5.9861999999999997E-3</v>
      </c>
      <c r="G240" s="186">
        <v>5.36</v>
      </c>
      <c r="H240" s="195">
        <f t="shared" si="6"/>
        <v>3.2086032E-2</v>
      </c>
    </row>
    <row r="241" spans="2:8" ht="12.75" x14ac:dyDescent="0.2">
      <c r="B241" s="194">
        <v>25966</v>
      </c>
      <c r="C241" s="170" t="s">
        <v>168</v>
      </c>
      <c r="D241" s="178" t="s">
        <v>98</v>
      </c>
      <c r="E241" s="178" t="s">
        <v>106</v>
      </c>
      <c r="F241" s="158">
        <v>9.9770000000000002E-4</v>
      </c>
      <c r="G241" s="186">
        <v>13.95</v>
      </c>
      <c r="H241" s="195">
        <f t="shared" si="6"/>
        <v>1.3917914999999999E-2</v>
      </c>
    </row>
    <row r="242" spans="2:8" ht="12.75" x14ac:dyDescent="0.2">
      <c r="B242" s="194">
        <v>38382</v>
      </c>
      <c r="C242" s="170" t="s">
        <v>169</v>
      </c>
      <c r="D242" s="178" t="s">
        <v>160</v>
      </c>
      <c r="E242" s="178" t="s">
        <v>106</v>
      </c>
      <c r="F242" s="158">
        <v>1.8984E-3</v>
      </c>
      <c r="G242" s="186">
        <v>6.99</v>
      </c>
      <c r="H242" s="195">
        <f t="shared" si="6"/>
        <v>1.3269816E-2</v>
      </c>
    </row>
    <row r="243" spans="2:8" ht="12.75" x14ac:dyDescent="0.2">
      <c r="B243" s="194">
        <v>38390</v>
      </c>
      <c r="C243" s="170" t="s">
        <v>170</v>
      </c>
      <c r="D243" s="178" t="s">
        <v>160</v>
      </c>
      <c r="E243" s="178" t="s">
        <v>106</v>
      </c>
      <c r="F243" s="158">
        <v>9.9770000000000002E-4</v>
      </c>
      <c r="G243" s="186">
        <v>21.07</v>
      </c>
      <c r="H243" s="195">
        <f t="shared" si="6"/>
        <v>2.1021539000000002E-2</v>
      </c>
    </row>
    <row r="244" spans="2:8" ht="12.75" x14ac:dyDescent="0.2">
      <c r="B244" s="194">
        <v>38393</v>
      </c>
      <c r="C244" s="170" t="s">
        <v>171</v>
      </c>
      <c r="D244" s="178" t="s">
        <v>160</v>
      </c>
      <c r="E244" s="178" t="s">
        <v>106</v>
      </c>
      <c r="F244" s="158">
        <v>9.9770000000000002E-4</v>
      </c>
      <c r="G244" s="186">
        <v>9.5</v>
      </c>
      <c r="H244" s="195">
        <f t="shared" si="6"/>
        <v>9.4781499999999994E-3</v>
      </c>
    </row>
    <row r="245" spans="2:8" ht="12.75" x14ac:dyDescent="0.2">
      <c r="B245" s="194">
        <v>38396</v>
      </c>
      <c r="C245" s="170" t="s">
        <v>172</v>
      </c>
      <c r="D245" s="178" t="s">
        <v>160</v>
      </c>
      <c r="E245" s="178" t="s">
        <v>106</v>
      </c>
      <c r="F245" s="158">
        <v>3.4E-5</v>
      </c>
      <c r="G245" s="186">
        <v>523.30999999999995</v>
      </c>
      <c r="H245" s="195">
        <f t="shared" si="6"/>
        <v>1.7792539999999999E-2</v>
      </c>
    </row>
    <row r="246" spans="2:8" ht="25.5" x14ac:dyDescent="0.2">
      <c r="B246" s="194">
        <v>38399</v>
      </c>
      <c r="C246" s="170" t="s">
        <v>173</v>
      </c>
      <c r="D246" s="178" t="s">
        <v>160</v>
      </c>
      <c r="E246" s="178" t="s">
        <v>106</v>
      </c>
      <c r="F246" s="158">
        <v>1.697E-4</v>
      </c>
      <c r="G246" s="186">
        <v>133.44999999999999</v>
      </c>
      <c r="H246" s="195">
        <f t="shared" si="6"/>
        <v>2.2646464999999998E-2</v>
      </c>
    </row>
    <row r="247" spans="2:8" ht="51" x14ac:dyDescent="0.2">
      <c r="B247" s="194">
        <v>38412</v>
      </c>
      <c r="C247" s="170" t="s">
        <v>174</v>
      </c>
      <c r="D247" s="178" t="s">
        <v>160</v>
      </c>
      <c r="E247" s="178" t="s">
        <v>106</v>
      </c>
      <c r="F247" s="158">
        <v>2.97E-5</v>
      </c>
      <c r="G247" s="186">
        <v>1169.4000000000001</v>
      </c>
      <c r="H247" s="195">
        <f t="shared" si="6"/>
        <v>3.473118E-2</v>
      </c>
    </row>
    <row r="248" spans="2:8" ht="38.25" x14ac:dyDescent="0.2">
      <c r="B248" s="194">
        <v>38413</v>
      </c>
      <c r="C248" s="170" t="s">
        <v>175</v>
      </c>
      <c r="D248" s="178" t="s">
        <v>160</v>
      </c>
      <c r="E248" s="178" t="s">
        <v>106</v>
      </c>
      <c r="F248" s="158">
        <v>2.9099999999999999E-5</v>
      </c>
      <c r="G248" s="186">
        <v>657.25</v>
      </c>
      <c r="H248" s="195">
        <f t="shared" si="6"/>
        <v>1.9125975E-2</v>
      </c>
    </row>
    <row r="249" spans="2:8" ht="25.5" x14ac:dyDescent="0.2">
      <c r="B249" s="194">
        <v>38476</v>
      </c>
      <c r="C249" s="170" t="s">
        <v>176</v>
      </c>
      <c r="D249" s="178" t="s">
        <v>160</v>
      </c>
      <c r="E249" s="178" t="s">
        <v>106</v>
      </c>
      <c r="F249" s="158">
        <v>1.3579999999999999E-4</v>
      </c>
      <c r="G249" s="186">
        <v>201.08</v>
      </c>
      <c r="H249" s="195">
        <f t="shared" si="6"/>
        <v>2.7306664000000001E-2</v>
      </c>
    </row>
    <row r="250" spans="2:8" ht="25.5" x14ac:dyDescent="0.2">
      <c r="B250" s="194">
        <v>38477</v>
      </c>
      <c r="C250" s="170" t="s">
        <v>177</v>
      </c>
      <c r="D250" s="178" t="s">
        <v>160</v>
      </c>
      <c r="E250" s="178" t="s">
        <v>106</v>
      </c>
      <c r="F250" s="158">
        <v>2.9099999999999999E-5</v>
      </c>
      <c r="G250" s="186">
        <v>569.45000000000005</v>
      </c>
      <c r="H250" s="195">
        <f t="shared" si="6"/>
        <v>1.6570995000000002E-2</v>
      </c>
    </row>
    <row r="251" spans="2:8" ht="25.5" x14ac:dyDescent="0.2">
      <c r="B251" s="194">
        <v>12892</v>
      </c>
      <c r="C251" s="170" t="s">
        <v>131</v>
      </c>
      <c r="D251" s="178" t="s">
        <v>159</v>
      </c>
      <c r="E251" s="178" t="s">
        <v>106</v>
      </c>
      <c r="F251" s="158">
        <v>1.03041E-2</v>
      </c>
      <c r="G251" s="186">
        <v>14.48</v>
      </c>
      <c r="H251" s="195">
        <f t="shared" si="6"/>
        <v>0.149203368</v>
      </c>
    </row>
    <row r="252" spans="2:8" ht="25.5" x14ac:dyDescent="0.2">
      <c r="B252" s="194">
        <v>12893</v>
      </c>
      <c r="C252" s="170" t="s">
        <v>132</v>
      </c>
      <c r="D252" s="178" t="s">
        <v>159</v>
      </c>
      <c r="E252" s="178" t="s">
        <v>106</v>
      </c>
      <c r="F252" s="158">
        <v>1.2022000000000001E-3</v>
      </c>
      <c r="G252" s="186">
        <v>77.23</v>
      </c>
      <c r="H252" s="195">
        <f t="shared" si="6"/>
        <v>9.2845906000000006E-2</v>
      </c>
    </row>
    <row r="253" spans="2:8" ht="25.5" x14ac:dyDescent="0.2">
      <c r="B253" s="194">
        <v>36144</v>
      </c>
      <c r="C253" s="170" t="s">
        <v>133</v>
      </c>
      <c r="D253" s="178" t="s">
        <v>160</v>
      </c>
      <c r="E253" s="178" t="s">
        <v>106</v>
      </c>
      <c r="F253" s="158">
        <v>8.3828100000000003E-2</v>
      </c>
      <c r="G253" s="186">
        <v>1.8</v>
      </c>
      <c r="H253" s="195">
        <f t="shared" si="6"/>
        <v>0.15089058</v>
      </c>
    </row>
    <row r="254" spans="2:8" ht="12.75" x14ac:dyDescent="0.2">
      <c r="B254" s="194">
        <v>36146</v>
      </c>
      <c r="C254" s="170" t="s">
        <v>141</v>
      </c>
      <c r="D254" s="178" t="s">
        <v>160</v>
      </c>
      <c r="E254" s="178" t="s">
        <v>106</v>
      </c>
      <c r="F254" s="158">
        <v>9.3260000000000001E-4</v>
      </c>
      <c r="G254" s="186">
        <v>273.52999999999997</v>
      </c>
      <c r="H254" s="195">
        <f t="shared" si="6"/>
        <v>0.255094078</v>
      </c>
    </row>
    <row r="255" spans="2:8" ht="38.25" x14ac:dyDescent="0.2">
      <c r="B255" s="194">
        <v>36149</v>
      </c>
      <c r="C255" s="170" t="s">
        <v>142</v>
      </c>
      <c r="D255" s="178" t="s">
        <v>160</v>
      </c>
      <c r="E255" s="178" t="s">
        <v>106</v>
      </c>
      <c r="F255" s="158">
        <v>5.4000000000000001E-4</v>
      </c>
      <c r="G255" s="186">
        <v>189.05</v>
      </c>
      <c r="H255" s="195">
        <f t="shared" si="6"/>
        <v>0.10208700000000001</v>
      </c>
    </row>
    <row r="256" spans="2:8" ht="25.5" x14ac:dyDescent="0.2">
      <c r="B256" s="194">
        <v>36150</v>
      </c>
      <c r="C256" s="170" t="s">
        <v>143</v>
      </c>
      <c r="D256" s="178" t="s">
        <v>160</v>
      </c>
      <c r="E256" s="178" t="s">
        <v>106</v>
      </c>
      <c r="F256" s="158">
        <v>1.9983000000000002E-3</v>
      </c>
      <c r="G256" s="186">
        <v>47.78</v>
      </c>
      <c r="H256" s="195">
        <f t="shared" si="6"/>
        <v>9.5478774000000016E-2</v>
      </c>
    </row>
    <row r="257" spans="2:8" ht="38.25" x14ac:dyDescent="0.2">
      <c r="B257" s="194">
        <v>36153</v>
      </c>
      <c r="C257" s="170" t="s">
        <v>144</v>
      </c>
      <c r="D257" s="178" t="s">
        <v>160</v>
      </c>
      <c r="E257" s="178" t="s">
        <v>106</v>
      </c>
      <c r="F257" s="158">
        <v>8.0820000000000002E-4</v>
      </c>
      <c r="G257" s="186">
        <v>215.2</v>
      </c>
      <c r="H257" s="195">
        <f t="shared" si="6"/>
        <v>0.17392463999999999</v>
      </c>
    </row>
    <row r="258" spans="2:8" ht="12.75" x14ac:dyDescent="0.2">
      <c r="B258" s="194">
        <v>6111</v>
      </c>
      <c r="C258" s="170" t="s">
        <v>163</v>
      </c>
      <c r="D258" s="178" t="s">
        <v>105</v>
      </c>
      <c r="E258" s="178" t="s">
        <v>125</v>
      </c>
      <c r="F258" s="158">
        <v>0.355985</v>
      </c>
      <c r="G258" s="186">
        <f>8.86/1.8615</f>
        <v>4.7596024711254366</v>
      </c>
      <c r="H258" s="195">
        <f t="shared" si="6"/>
        <v>1.6943470856835885</v>
      </c>
    </row>
    <row r="259" spans="2:8" ht="12.75" x14ac:dyDescent="0.2">
      <c r="B259" s="318" t="s">
        <v>108</v>
      </c>
      <c r="C259" s="319"/>
      <c r="D259" s="319"/>
      <c r="E259" s="319"/>
      <c r="F259" s="319"/>
      <c r="G259" s="320"/>
      <c r="H259" s="187">
        <f>SUMIF(E230:E258,"M.O.",H230:H258)</f>
        <v>4.303597690034918</v>
      </c>
    </row>
    <row r="260" spans="2:8" ht="12.75" x14ac:dyDescent="0.2">
      <c r="B260" s="318" t="s">
        <v>109</v>
      </c>
      <c r="C260" s="319"/>
      <c r="D260" s="319"/>
      <c r="E260" s="319"/>
      <c r="F260" s="319"/>
      <c r="G260" s="320"/>
      <c r="H260" s="187">
        <f>SUMIF(E230:E258,"MAT.",H230:H258)</f>
        <v>25.735710597000001</v>
      </c>
    </row>
    <row r="261" spans="2:8" ht="12.75" x14ac:dyDescent="0.2">
      <c r="B261" s="318" t="s">
        <v>110</v>
      </c>
      <c r="C261" s="319"/>
      <c r="D261" s="319"/>
      <c r="E261" s="319"/>
      <c r="F261" s="319"/>
      <c r="G261" s="320"/>
      <c r="H261" s="188">
        <f>H259+H260</f>
        <v>30.03930828703492</v>
      </c>
    </row>
    <row r="262" spans="2:8" ht="12.75" x14ac:dyDescent="0.2">
      <c r="B262" s="318" t="s">
        <v>161</v>
      </c>
      <c r="C262" s="319"/>
      <c r="D262" s="319"/>
      <c r="E262" s="319"/>
      <c r="F262" s="319"/>
      <c r="G262" s="320"/>
      <c r="H262" s="187">
        <f>H259*0.8615</f>
        <v>3.7075494099650821</v>
      </c>
    </row>
    <row r="263" spans="2:8" ht="12.75" x14ac:dyDescent="0.2">
      <c r="B263" s="318" t="s">
        <v>162</v>
      </c>
      <c r="C263" s="319"/>
      <c r="D263" s="319"/>
      <c r="E263" s="319"/>
      <c r="F263" s="319"/>
      <c r="G263" s="320"/>
      <c r="H263" s="187">
        <f>(H261+H262)*0.2882</f>
        <v>9.7258443882754015</v>
      </c>
    </row>
    <row r="264" spans="2:8" ht="12.75" x14ac:dyDescent="0.2">
      <c r="B264" s="318" t="s">
        <v>111</v>
      </c>
      <c r="C264" s="319"/>
      <c r="D264" s="319"/>
      <c r="E264" s="319"/>
      <c r="F264" s="319"/>
      <c r="G264" s="320"/>
      <c r="H264" s="187">
        <v>0</v>
      </c>
    </row>
    <row r="265" spans="2:8" ht="12.75" x14ac:dyDescent="0.2">
      <c r="B265" s="318" t="s">
        <v>112</v>
      </c>
      <c r="C265" s="319"/>
      <c r="D265" s="319"/>
      <c r="E265" s="319"/>
      <c r="F265" s="319"/>
      <c r="G265" s="320"/>
      <c r="H265" s="187">
        <f>H262+H263</f>
        <v>13.433393798240484</v>
      </c>
    </row>
    <row r="266" spans="2:8" ht="12.75" x14ac:dyDescent="0.2">
      <c r="B266" s="318" t="s">
        <v>113</v>
      </c>
      <c r="C266" s="319"/>
      <c r="D266" s="319"/>
      <c r="E266" s="319"/>
      <c r="F266" s="319"/>
      <c r="G266" s="320"/>
      <c r="H266" s="188">
        <f>ROUNDDOWN(H261+H265,2)</f>
        <v>43.47</v>
      </c>
    </row>
    <row r="267" spans="2:8" ht="12.75" x14ac:dyDescent="0.2">
      <c r="B267" s="318" t="s">
        <v>114</v>
      </c>
      <c r="C267" s="319"/>
      <c r="D267" s="319"/>
      <c r="E267" s="319"/>
      <c r="F267" s="319"/>
      <c r="G267" s="320"/>
      <c r="H267" s="187">
        <f>'002.Orçamento Sintético'!H19</f>
        <v>708.43</v>
      </c>
    </row>
    <row r="268" spans="2:8" ht="12.75" x14ac:dyDescent="0.2">
      <c r="B268" s="323" t="s">
        <v>115</v>
      </c>
      <c r="C268" s="324"/>
      <c r="D268" s="324"/>
      <c r="E268" s="324"/>
      <c r="F268" s="324"/>
      <c r="G268" s="325"/>
      <c r="H268" s="240">
        <f>ROUNDDOWN(H266*H267,2)</f>
        <v>30795.45</v>
      </c>
    </row>
    <row r="269" spans="2:8" ht="28.5" customHeight="1" x14ac:dyDescent="0.2">
      <c r="B269" s="237" t="s">
        <v>222</v>
      </c>
      <c r="C269" s="253" t="s">
        <v>221</v>
      </c>
      <c r="D269" s="176" t="s">
        <v>122</v>
      </c>
      <c r="E269" s="176" t="s">
        <v>246</v>
      </c>
      <c r="F269" s="157"/>
      <c r="G269" s="184"/>
      <c r="H269" s="185"/>
    </row>
    <row r="270" spans="2:8" ht="12.75" x14ac:dyDescent="0.2">
      <c r="B270" s="194">
        <v>7304</v>
      </c>
      <c r="C270" s="170" t="s">
        <v>241</v>
      </c>
      <c r="D270" s="178" t="s">
        <v>98</v>
      </c>
      <c r="E270" s="178" t="s">
        <v>106</v>
      </c>
      <c r="F270" s="160">
        <v>0.03</v>
      </c>
      <c r="G270" s="186">
        <v>41.67</v>
      </c>
      <c r="H270" s="195">
        <f>F270*G270</f>
        <v>1.2501</v>
      </c>
    </row>
    <row r="271" spans="2:8" ht="12.75" x14ac:dyDescent="0.2">
      <c r="B271" s="194">
        <v>12815</v>
      </c>
      <c r="C271" s="170" t="s">
        <v>167</v>
      </c>
      <c r="D271" s="178" t="s">
        <v>160</v>
      </c>
      <c r="E271" s="178" t="s">
        <v>106</v>
      </c>
      <c r="F271" s="158">
        <v>2.4788999999999999E-2</v>
      </c>
      <c r="G271" s="186">
        <v>5.36</v>
      </c>
      <c r="H271" s="195">
        <f t="shared" ref="H271:H298" si="7">F271*G271</f>
        <v>0.13286903999999999</v>
      </c>
    </row>
    <row r="272" spans="2:8" ht="12.75" x14ac:dyDescent="0.2">
      <c r="B272" s="194">
        <v>4783</v>
      </c>
      <c r="C272" s="170" t="s">
        <v>185</v>
      </c>
      <c r="D272" s="178" t="s">
        <v>105</v>
      </c>
      <c r="E272" s="178" t="s">
        <v>125</v>
      </c>
      <c r="F272" s="158">
        <v>0.10119</v>
      </c>
      <c r="G272" s="186">
        <f>12/1.8615</f>
        <v>6.4464141821112007</v>
      </c>
      <c r="H272" s="195">
        <f t="shared" si="7"/>
        <v>0.65231265108783243</v>
      </c>
    </row>
    <row r="273" spans="2:8" ht="12.75" x14ac:dyDescent="0.2">
      <c r="B273" s="194">
        <v>37370</v>
      </c>
      <c r="C273" s="170" t="s">
        <v>155</v>
      </c>
      <c r="D273" s="178" t="s">
        <v>105</v>
      </c>
      <c r="E273" s="178" t="s">
        <v>106</v>
      </c>
      <c r="F273" s="158">
        <v>0.6</v>
      </c>
      <c r="G273" s="186">
        <v>2.6</v>
      </c>
      <c r="H273" s="195">
        <f t="shared" si="7"/>
        <v>1.56</v>
      </c>
    </row>
    <row r="274" spans="2:8" ht="12.75" x14ac:dyDescent="0.2">
      <c r="B274" s="194">
        <v>37371</v>
      </c>
      <c r="C274" s="170" t="s">
        <v>156</v>
      </c>
      <c r="D274" s="178" t="s">
        <v>105</v>
      </c>
      <c r="E274" s="178" t="s">
        <v>106</v>
      </c>
      <c r="F274" s="158">
        <v>0.6</v>
      </c>
      <c r="G274" s="186">
        <v>1.04</v>
      </c>
      <c r="H274" s="195">
        <f t="shared" si="7"/>
        <v>0.624</v>
      </c>
    </row>
    <row r="275" spans="2:8" ht="12.75" x14ac:dyDescent="0.2">
      <c r="B275" s="194">
        <v>37372</v>
      </c>
      <c r="C275" s="170" t="s">
        <v>157</v>
      </c>
      <c r="D275" s="178" t="s">
        <v>105</v>
      </c>
      <c r="E275" s="178" t="s">
        <v>106</v>
      </c>
      <c r="F275" s="158">
        <v>0.6</v>
      </c>
      <c r="G275" s="186">
        <v>0.34</v>
      </c>
      <c r="H275" s="195">
        <f t="shared" si="7"/>
        <v>0.20400000000000001</v>
      </c>
    </row>
    <row r="276" spans="2:8" ht="12.75" x14ac:dyDescent="0.2">
      <c r="B276" s="194">
        <v>37373</v>
      </c>
      <c r="C276" s="170" t="s">
        <v>158</v>
      </c>
      <c r="D276" s="178" t="s">
        <v>105</v>
      </c>
      <c r="E276" s="178" t="s">
        <v>106</v>
      </c>
      <c r="F276" s="158">
        <v>0.6</v>
      </c>
      <c r="G276" s="186">
        <v>0.05</v>
      </c>
      <c r="H276" s="195">
        <f t="shared" si="7"/>
        <v>0.03</v>
      </c>
    </row>
    <row r="277" spans="2:8" ht="12.75" x14ac:dyDescent="0.2">
      <c r="B277" s="194">
        <v>10</v>
      </c>
      <c r="C277" s="170" t="s">
        <v>164</v>
      </c>
      <c r="D277" s="178" t="s">
        <v>160</v>
      </c>
      <c r="E277" s="178" t="s">
        <v>106</v>
      </c>
      <c r="F277" s="158">
        <v>4.2075000000000003E-3</v>
      </c>
      <c r="G277" s="186">
        <v>6.95</v>
      </c>
      <c r="H277" s="195">
        <f t="shared" si="7"/>
        <v>2.9242125000000004E-2</v>
      </c>
    </row>
    <row r="278" spans="2:8" ht="25.5" x14ac:dyDescent="0.2">
      <c r="B278" s="194">
        <v>2711</v>
      </c>
      <c r="C278" s="170" t="s">
        <v>165</v>
      </c>
      <c r="D278" s="178" t="s">
        <v>160</v>
      </c>
      <c r="E278" s="178" t="s">
        <v>106</v>
      </c>
      <c r="F278" s="158">
        <v>3.5619999999999998E-4</v>
      </c>
      <c r="G278" s="186">
        <v>108</v>
      </c>
      <c r="H278" s="195">
        <f t="shared" si="7"/>
        <v>3.84696E-2</v>
      </c>
    </row>
    <row r="279" spans="2:8" ht="38.25" x14ac:dyDescent="0.2">
      <c r="B279" s="194">
        <v>11359</v>
      </c>
      <c r="C279" s="170" t="s">
        <v>166</v>
      </c>
      <c r="D279" s="178" t="s">
        <v>160</v>
      </c>
      <c r="E279" s="178" t="s">
        <v>106</v>
      </c>
      <c r="F279" s="158">
        <v>3.4E-5</v>
      </c>
      <c r="G279" s="186">
        <v>637.5</v>
      </c>
      <c r="H279" s="195">
        <f t="shared" si="7"/>
        <v>2.1675E-2</v>
      </c>
    </row>
    <row r="280" spans="2:8" ht="12.75" x14ac:dyDescent="0.2">
      <c r="B280" s="194">
        <v>12815</v>
      </c>
      <c r="C280" s="170" t="s">
        <v>167</v>
      </c>
      <c r="D280" s="178" t="s">
        <v>160</v>
      </c>
      <c r="E280" s="178" t="s">
        <v>106</v>
      </c>
      <c r="F280" s="158">
        <v>2.4788999999999999E-2</v>
      </c>
      <c r="G280" s="186">
        <v>5.36</v>
      </c>
      <c r="H280" s="195">
        <f t="shared" si="7"/>
        <v>0.13286903999999999</v>
      </c>
    </row>
    <row r="281" spans="2:8" ht="12.75" x14ac:dyDescent="0.2">
      <c r="B281" s="194">
        <v>25966</v>
      </c>
      <c r="C281" s="170" t="s">
        <v>168</v>
      </c>
      <c r="D281" s="178" t="s">
        <v>98</v>
      </c>
      <c r="E281" s="178" t="s">
        <v>106</v>
      </c>
      <c r="F281" s="158">
        <v>7.9819999999999999E-4</v>
      </c>
      <c r="G281" s="186">
        <v>13.95</v>
      </c>
      <c r="H281" s="195">
        <f t="shared" si="7"/>
        <v>1.113489E-2</v>
      </c>
    </row>
    <row r="282" spans="2:8" ht="12.75" x14ac:dyDescent="0.2">
      <c r="B282" s="194">
        <v>38382</v>
      </c>
      <c r="C282" s="170" t="s">
        <v>169</v>
      </c>
      <c r="D282" s="178" t="s">
        <v>160</v>
      </c>
      <c r="E282" s="178" t="s">
        <v>106</v>
      </c>
      <c r="F282" s="158">
        <v>1.5187E-3</v>
      </c>
      <c r="G282" s="186">
        <v>6.99</v>
      </c>
      <c r="H282" s="195">
        <f t="shared" si="7"/>
        <v>1.0615713000000001E-2</v>
      </c>
    </row>
    <row r="283" spans="2:8" ht="12.75" x14ac:dyDescent="0.2">
      <c r="B283" s="194">
        <v>38390</v>
      </c>
      <c r="C283" s="170" t="s">
        <v>170</v>
      </c>
      <c r="D283" s="178" t="s">
        <v>160</v>
      </c>
      <c r="E283" s="178" t="s">
        <v>106</v>
      </c>
      <c r="F283" s="158">
        <v>7.9819999999999999E-4</v>
      </c>
      <c r="G283" s="186">
        <v>21.07</v>
      </c>
      <c r="H283" s="195">
        <f t="shared" si="7"/>
        <v>1.6818073999999999E-2</v>
      </c>
    </row>
    <row r="284" spans="2:8" ht="12.75" x14ac:dyDescent="0.2">
      <c r="B284" s="194">
        <v>38393</v>
      </c>
      <c r="C284" s="170" t="s">
        <v>171</v>
      </c>
      <c r="D284" s="178" t="s">
        <v>160</v>
      </c>
      <c r="E284" s="178" t="s">
        <v>106</v>
      </c>
      <c r="F284" s="158">
        <v>7.9819999999999999E-4</v>
      </c>
      <c r="G284" s="186">
        <v>9.5</v>
      </c>
      <c r="H284" s="195">
        <f t="shared" si="7"/>
        <v>7.5829000000000001E-3</v>
      </c>
    </row>
    <row r="285" spans="2:8" ht="12.75" x14ac:dyDescent="0.2">
      <c r="B285" s="194">
        <v>38396</v>
      </c>
      <c r="C285" s="170" t="s">
        <v>172</v>
      </c>
      <c r="D285" s="178" t="s">
        <v>160</v>
      </c>
      <c r="E285" s="178" t="s">
        <v>106</v>
      </c>
      <c r="F285" s="158">
        <v>2.72E-5</v>
      </c>
      <c r="G285" s="186">
        <v>523.30999999999995</v>
      </c>
      <c r="H285" s="195">
        <f t="shared" si="7"/>
        <v>1.4234031999999999E-2</v>
      </c>
    </row>
    <row r="286" spans="2:8" ht="25.5" x14ac:dyDescent="0.2">
      <c r="B286" s="194">
        <v>38399</v>
      </c>
      <c r="C286" s="170" t="s">
        <v>173</v>
      </c>
      <c r="D286" s="178" t="s">
        <v>160</v>
      </c>
      <c r="E286" s="178" t="s">
        <v>106</v>
      </c>
      <c r="F286" s="158">
        <v>1.3579999999999999E-4</v>
      </c>
      <c r="G286" s="186">
        <v>133.44999999999999</v>
      </c>
      <c r="H286" s="195">
        <f t="shared" si="7"/>
        <v>1.8122509999999998E-2</v>
      </c>
    </row>
    <row r="287" spans="2:8" ht="51" x14ac:dyDescent="0.2">
      <c r="B287" s="194">
        <v>38412</v>
      </c>
      <c r="C287" s="170" t="s">
        <v>174</v>
      </c>
      <c r="D287" s="178" t="s">
        <v>160</v>
      </c>
      <c r="E287" s="178" t="s">
        <v>106</v>
      </c>
      <c r="F287" s="158">
        <v>2.3799999999999999E-5</v>
      </c>
      <c r="G287" s="186">
        <v>1169.4000000000001</v>
      </c>
      <c r="H287" s="195">
        <f t="shared" si="7"/>
        <v>2.7831720000000001E-2</v>
      </c>
    </row>
    <row r="288" spans="2:8" ht="38.25" x14ac:dyDescent="0.2">
      <c r="B288" s="194">
        <v>38413</v>
      </c>
      <c r="C288" s="170" t="s">
        <v>175</v>
      </c>
      <c r="D288" s="178" t="s">
        <v>160</v>
      </c>
      <c r="E288" s="178" t="s">
        <v>106</v>
      </c>
      <c r="F288" s="158">
        <v>2.3300000000000001E-5</v>
      </c>
      <c r="G288" s="186">
        <v>657.25</v>
      </c>
      <c r="H288" s="195">
        <f t="shared" si="7"/>
        <v>1.5313925000000001E-2</v>
      </c>
    </row>
    <row r="289" spans="2:8" ht="25.5" x14ac:dyDescent="0.2">
      <c r="B289" s="194">
        <v>38476</v>
      </c>
      <c r="C289" s="170" t="s">
        <v>176</v>
      </c>
      <c r="D289" s="178" t="s">
        <v>160</v>
      </c>
      <c r="E289" s="178" t="s">
        <v>106</v>
      </c>
      <c r="F289" s="158">
        <v>1.087E-4</v>
      </c>
      <c r="G289" s="186">
        <v>201.08</v>
      </c>
      <c r="H289" s="195">
        <f t="shared" si="7"/>
        <v>2.1857396000000001E-2</v>
      </c>
    </row>
    <row r="290" spans="2:8" ht="25.5" x14ac:dyDescent="0.2">
      <c r="B290" s="194">
        <v>38477</v>
      </c>
      <c r="C290" s="170" t="s">
        <v>177</v>
      </c>
      <c r="D290" s="178" t="s">
        <v>160</v>
      </c>
      <c r="E290" s="178" t="s">
        <v>106</v>
      </c>
      <c r="F290" s="158">
        <v>2.3300000000000001E-5</v>
      </c>
      <c r="G290" s="186">
        <v>569.45000000000005</v>
      </c>
      <c r="H290" s="195">
        <f t="shared" si="7"/>
        <v>1.3268185000000002E-2</v>
      </c>
    </row>
    <row r="291" spans="2:8" ht="25.5" x14ac:dyDescent="0.2">
      <c r="B291" s="194">
        <v>12892</v>
      </c>
      <c r="C291" s="170" t="s">
        <v>131</v>
      </c>
      <c r="D291" s="178" t="s">
        <v>159</v>
      </c>
      <c r="E291" s="178" t="s">
        <v>106</v>
      </c>
      <c r="F291" s="158">
        <v>8.2433000000000003E-3</v>
      </c>
      <c r="G291" s="186">
        <v>14.48</v>
      </c>
      <c r="H291" s="195">
        <f t="shared" si="7"/>
        <v>0.11936298400000001</v>
      </c>
    </row>
    <row r="292" spans="2:8" ht="25.5" x14ac:dyDescent="0.2">
      <c r="B292" s="194">
        <v>12893</v>
      </c>
      <c r="C292" s="170" t="s">
        <v>132</v>
      </c>
      <c r="D292" s="178" t="s">
        <v>159</v>
      </c>
      <c r="E292" s="178" t="s">
        <v>106</v>
      </c>
      <c r="F292" s="158">
        <v>9.6170000000000001E-4</v>
      </c>
      <c r="G292" s="186">
        <v>77.23</v>
      </c>
      <c r="H292" s="195">
        <f t="shared" si="7"/>
        <v>7.4272090999999998E-2</v>
      </c>
    </row>
    <row r="293" spans="2:8" ht="25.5" x14ac:dyDescent="0.2">
      <c r="B293" s="194">
        <v>36144</v>
      </c>
      <c r="C293" s="170" t="s">
        <v>133</v>
      </c>
      <c r="D293" s="178" t="s">
        <v>160</v>
      </c>
      <c r="E293" s="178" t="s">
        <v>106</v>
      </c>
      <c r="F293" s="158">
        <v>6.7062499999999997E-2</v>
      </c>
      <c r="G293" s="186">
        <v>1.8</v>
      </c>
      <c r="H293" s="195">
        <f t="shared" si="7"/>
        <v>0.1207125</v>
      </c>
    </row>
    <row r="294" spans="2:8" ht="12.75" x14ac:dyDescent="0.2">
      <c r="B294" s="194">
        <v>36146</v>
      </c>
      <c r="C294" s="170" t="s">
        <v>141</v>
      </c>
      <c r="D294" s="178" t="s">
        <v>160</v>
      </c>
      <c r="E294" s="178" t="s">
        <v>106</v>
      </c>
      <c r="F294" s="158">
        <v>7.4600000000000003E-4</v>
      </c>
      <c r="G294" s="186">
        <v>273.52999999999997</v>
      </c>
      <c r="H294" s="195">
        <f t="shared" si="7"/>
        <v>0.20405337999999998</v>
      </c>
    </row>
    <row r="295" spans="2:8" ht="38.25" x14ac:dyDescent="0.2">
      <c r="B295" s="194">
        <v>36149</v>
      </c>
      <c r="C295" s="170" t="s">
        <v>142</v>
      </c>
      <c r="D295" s="178" t="s">
        <v>160</v>
      </c>
      <c r="E295" s="178" t="s">
        <v>106</v>
      </c>
      <c r="F295" s="158">
        <v>4.3199999999999998E-4</v>
      </c>
      <c r="G295" s="186">
        <v>189.05</v>
      </c>
      <c r="H295" s="195">
        <f t="shared" si="7"/>
        <v>8.1669599999999995E-2</v>
      </c>
    </row>
    <row r="296" spans="2:8" ht="25.5" x14ac:dyDescent="0.2">
      <c r="B296" s="194">
        <v>36150</v>
      </c>
      <c r="C296" s="170" t="s">
        <v>143</v>
      </c>
      <c r="D296" s="178" t="s">
        <v>160</v>
      </c>
      <c r="E296" s="178" t="s">
        <v>106</v>
      </c>
      <c r="F296" s="158">
        <v>1.5985999999999999E-3</v>
      </c>
      <c r="G296" s="186">
        <v>47.78</v>
      </c>
      <c r="H296" s="195">
        <f t="shared" si="7"/>
        <v>7.6381108000000003E-2</v>
      </c>
    </row>
    <row r="297" spans="2:8" ht="38.25" x14ac:dyDescent="0.2">
      <c r="B297" s="194">
        <v>36153</v>
      </c>
      <c r="C297" s="170" t="s">
        <v>144</v>
      </c>
      <c r="D297" s="178" t="s">
        <v>160</v>
      </c>
      <c r="E297" s="178" t="s">
        <v>106</v>
      </c>
      <c r="F297" s="158">
        <v>6.466E-4</v>
      </c>
      <c r="G297" s="186">
        <v>215.2</v>
      </c>
      <c r="H297" s="195">
        <f t="shared" si="7"/>
        <v>0.13914831999999999</v>
      </c>
    </row>
    <row r="298" spans="2:8" ht="12.75" x14ac:dyDescent="0.2">
      <c r="B298" s="194">
        <v>6111</v>
      </c>
      <c r="C298" s="170" t="s">
        <v>163</v>
      </c>
      <c r="D298" s="178" t="s">
        <v>105</v>
      </c>
      <c r="E298" s="178" t="s">
        <v>125</v>
      </c>
      <c r="F298" s="158">
        <v>0.50854999999999995</v>
      </c>
      <c r="G298" s="186">
        <f>8.86/1.8615</f>
        <v>4.7596024711254366</v>
      </c>
      <c r="H298" s="195">
        <f t="shared" si="7"/>
        <v>2.4204958366908405</v>
      </c>
    </row>
    <row r="299" spans="2:8" ht="12.75" x14ac:dyDescent="0.2">
      <c r="B299" s="318" t="s">
        <v>108</v>
      </c>
      <c r="C299" s="319"/>
      <c r="D299" s="319"/>
      <c r="E299" s="319"/>
      <c r="F299" s="319"/>
      <c r="G299" s="320"/>
      <c r="H299" s="187">
        <f>SUMIF(E270:E298,"M.O.",H270:H298)</f>
        <v>3.0728084877786728</v>
      </c>
    </row>
    <row r="300" spans="2:8" ht="12.75" x14ac:dyDescent="0.2">
      <c r="B300" s="318" t="s">
        <v>109</v>
      </c>
      <c r="C300" s="319"/>
      <c r="D300" s="319"/>
      <c r="E300" s="319"/>
      <c r="F300" s="319"/>
      <c r="G300" s="320"/>
      <c r="H300" s="187">
        <f>SUMIF(E270:E298,"MAT.",H270:H298)</f>
        <v>4.9956041330000005</v>
      </c>
    </row>
    <row r="301" spans="2:8" ht="12.75" x14ac:dyDescent="0.2">
      <c r="B301" s="318" t="s">
        <v>110</v>
      </c>
      <c r="C301" s="319"/>
      <c r="D301" s="319"/>
      <c r="E301" s="319"/>
      <c r="F301" s="319"/>
      <c r="G301" s="320"/>
      <c r="H301" s="188">
        <f>H299+H300</f>
        <v>8.0684126207786733</v>
      </c>
    </row>
    <row r="302" spans="2:8" ht="12.75" x14ac:dyDescent="0.2">
      <c r="B302" s="318" t="s">
        <v>161</v>
      </c>
      <c r="C302" s="319"/>
      <c r="D302" s="319"/>
      <c r="E302" s="319"/>
      <c r="F302" s="319"/>
      <c r="G302" s="320"/>
      <c r="H302" s="187">
        <f>H299*0.8615</f>
        <v>2.6472245122213267</v>
      </c>
    </row>
    <row r="303" spans="2:8" ht="12.75" x14ac:dyDescent="0.2">
      <c r="B303" s="318" t="s">
        <v>162</v>
      </c>
      <c r="C303" s="319"/>
      <c r="D303" s="319"/>
      <c r="E303" s="319"/>
      <c r="F303" s="319"/>
      <c r="G303" s="320"/>
      <c r="H303" s="187">
        <f>(H301+H302)*0.2882</f>
        <v>3.0882466217306002</v>
      </c>
    </row>
    <row r="304" spans="2:8" ht="12.75" x14ac:dyDescent="0.2">
      <c r="B304" s="318" t="s">
        <v>111</v>
      </c>
      <c r="C304" s="319"/>
      <c r="D304" s="319"/>
      <c r="E304" s="319"/>
      <c r="F304" s="319"/>
      <c r="G304" s="320"/>
      <c r="H304" s="187">
        <v>0</v>
      </c>
    </row>
    <row r="305" spans="2:8" ht="12.75" x14ac:dyDescent="0.2">
      <c r="B305" s="318" t="s">
        <v>112</v>
      </c>
      <c r="C305" s="319"/>
      <c r="D305" s="319"/>
      <c r="E305" s="319"/>
      <c r="F305" s="319"/>
      <c r="G305" s="320"/>
      <c r="H305" s="187">
        <f>H302+H303</f>
        <v>5.7354711339519273</v>
      </c>
    </row>
    <row r="306" spans="2:8" ht="12.75" x14ac:dyDescent="0.2">
      <c r="B306" s="318" t="s">
        <v>113</v>
      </c>
      <c r="C306" s="319"/>
      <c r="D306" s="319"/>
      <c r="E306" s="319"/>
      <c r="F306" s="319"/>
      <c r="G306" s="320"/>
      <c r="H306" s="188">
        <f>ROUNDDOWN(H301+H305,2)</f>
        <v>13.8</v>
      </c>
    </row>
    <row r="307" spans="2:8" ht="12.75" x14ac:dyDescent="0.2">
      <c r="B307" s="318" t="s">
        <v>114</v>
      </c>
      <c r="C307" s="319"/>
      <c r="D307" s="319"/>
      <c r="E307" s="319"/>
      <c r="F307" s="319"/>
      <c r="G307" s="320"/>
      <c r="H307" s="187">
        <f>'002.Orçamento Sintético'!H20</f>
        <v>252.95</v>
      </c>
    </row>
    <row r="308" spans="2:8" ht="12.75" x14ac:dyDescent="0.2">
      <c r="B308" s="323" t="s">
        <v>115</v>
      </c>
      <c r="C308" s="324"/>
      <c r="D308" s="324"/>
      <c r="E308" s="324"/>
      <c r="F308" s="324"/>
      <c r="G308" s="325"/>
      <c r="H308" s="240">
        <f>ROUNDDOWN(H306*H307,2)</f>
        <v>3490.71</v>
      </c>
    </row>
    <row r="309" spans="2:8" ht="28.5" customHeight="1" x14ac:dyDescent="0.2">
      <c r="B309" s="237" t="s">
        <v>223</v>
      </c>
      <c r="C309" s="253" t="s">
        <v>224</v>
      </c>
      <c r="D309" s="176" t="s">
        <v>122</v>
      </c>
      <c r="E309" s="176" t="s">
        <v>246</v>
      </c>
      <c r="F309" s="157"/>
      <c r="G309" s="184"/>
      <c r="H309" s="185"/>
    </row>
    <row r="310" spans="2:8" ht="12.75" x14ac:dyDescent="0.2">
      <c r="B310" s="194">
        <v>7304</v>
      </c>
      <c r="C310" s="170" t="s">
        <v>241</v>
      </c>
      <c r="D310" s="178" t="s">
        <v>98</v>
      </c>
      <c r="E310" s="178" t="s">
        <v>106</v>
      </c>
      <c r="F310" s="160">
        <v>4.8000000000000001E-2</v>
      </c>
      <c r="G310" s="186">
        <v>41.67</v>
      </c>
      <c r="H310" s="195">
        <f>F310*G310</f>
        <v>2.0001600000000002</v>
      </c>
    </row>
    <row r="311" spans="2:8" ht="12.75" x14ac:dyDescent="0.2">
      <c r="B311" s="194">
        <v>12815</v>
      </c>
      <c r="C311" s="170" t="s">
        <v>167</v>
      </c>
      <c r="D311" s="178" t="s">
        <v>160</v>
      </c>
      <c r="E311" s="178" t="s">
        <v>106</v>
      </c>
      <c r="F311" s="158">
        <v>3.9662299999999998E-2</v>
      </c>
      <c r="G311" s="186">
        <v>5.36</v>
      </c>
      <c r="H311" s="195">
        <f t="shared" ref="H311:H338" si="8">F311*G311</f>
        <v>0.21258992800000001</v>
      </c>
    </row>
    <row r="312" spans="2:8" ht="12.75" x14ac:dyDescent="0.2">
      <c r="B312" s="194">
        <v>4783</v>
      </c>
      <c r="C312" s="170" t="s">
        <v>185</v>
      </c>
      <c r="D312" s="178" t="s">
        <v>105</v>
      </c>
      <c r="E312" s="178" t="s">
        <v>125</v>
      </c>
      <c r="F312" s="158">
        <v>0.16190399999999999</v>
      </c>
      <c r="G312" s="186">
        <f>12/1.8615</f>
        <v>6.4464141821112007</v>
      </c>
      <c r="H312" s="195">
        <f t="shared" si="8"/>
        <v>1.0437002417405319</v>
      </c>
    </row>
    <row r="313" spans="2:8" ht="12.75" x14ac:dyDescent="0.2">
      <c r="B313" s="194">
        <v>37370</v>
      </c>
      <c r="C313" s="170" t="s">
        <v>155</v>
      </c>
      <c r="D313" s="178" t="s">
        <v>105</v>
      </c>
      <c r="E313" s="178" t="s">
        <v>106</v>
      </c>
      <c r="F313" s="158">
        <v>0.96</v>
      </c>
      <c r="G313" s="186">
        <v>2.6</v>
      </c>
      <c r="H313" s="195">
        <f t="shared" si="8"/>
        <v>2.496</v>
      </c>
    </row>
    <row r="314" spans="2:8" ht="12.75" x14ac:dyDescent="0.2">
      <c r="B314" s="194">
        <v>37371</v>
      </c>
      <c r="C314" s="170" t="s">
        <v>156</v>
      </c>
      <c r="D314" s="178" t="s">
        <v>105</v>
      </c>
      <c r="E314" s="178" t="s">
        <v>106</v>
      </c>
      <c r="F314" s="158">
        <v>0.96</v>
      </c>
      <c r="G314" s="186">
        <v>1.04</v>
      </c>
      <c r="H314" s="195">
        <f t="shared" si="8"/>
        <v>0.99839999999999995</v>
      </c>
    </row>
    <row r="315" spans="2:8" ht="12.75" x14ac:dyDescent="0.2">
      <c r="B315" s="194">
        <v>37372</v>
      </c>
      <c r="C315" s="170" t="s">
        <v>157</v>
      </c>
      <c r="D315" s="178" t="s">
        <v>105</v>
      </c>
      <c r="E315" s="178" t="s">
        <v>106</v>
      </c>
      <c r="F315" s="158">
        <v>0.96</v>
      </c>
      <c r="G315" s="186">
        <v>0.34</v>
      </c>
      <c r="H315" s="195">
        <f t="shared" si="8"/>
        <v>0.32640000000000002</v>
      </c>
    </row>
    <row r="316" spans="2:8" ht="12.75" x14ac:dyDescent="0.2">
      <c r="B316" s="194">
        <v>37373</v>
      </c>
      <c r="C316" s="170" t="s">
        <v>158</v>
      </c>
      <c r="D316" s="178" t="s">
        <v>105</v>
      </c>
      <c r="E316" s="178" t="s">
        <v>106</v>
      </c>
      <c r="F316" s="158">
        <v>0.96</v>
      </c>
      <c r="G316" s="186">
        <v>0.05</v>
      </c>
      <c r="H316" s="195">
        <f t="shared" si="8"/>
        <v>4.8000000000000001E-2</v>
      </c>
    </row>
    <row r="317" spans="2:8" ht="12.75" x14ac:dyDescent="0.2">
      <c r="B317" s="194">
        <v>10</v>
      </c>
      <c r="C317" s="170" t="s">
        <v>164</v>
      </c>
      <c r="D317" s="178" t="s">
        <v>160</v>
      </c>
      <c r="E317" s="178" t="s">
        <v>106</v>
      </c>
      <c r="F317" s="158">
        <v>6.7320000000000001E-3</v>
      </c>
      <c r="G317" s="186">
        <v>6.95</v>
      </c>
      <c r="H317" s="195">
        <f t="shared" si="8"/>
        <v>4.67874E-2</v>
      </c>
    </row>
    <row r="318" spans="2:8" ht="25.5" x14ac:dyDescent="0.2">
      <c r="B318" s="194">
        <v>2711</v>
      </c>
      <c r="C318" s="170" t="s">
        <v>165</v>
      </c>
      <c r="D318" s="178" t="s">
        <v>160</v>
      </c>
      <c r="E318" s="178" t="s">
        <v>106</v>
      </c>
      <c r="F318" s="158">
        <v>5.6999999999999998E-4</v>
      </c>
      <c r="G318" s="186">
        <v>108</v>
      </c>
      <c r="H318" s="195">
        <f t="shared" si="8"/>
        <v>6.1559999999999997E-2</v>
      </c>
    </row>
    <row r="319" spans="2:8" ht="38.25" x14ac:dyDescent="0.2">
      <c r="B319" s="194">
        <v>11359</v>
      </c>
      <c r="C319" s="170" t="s">
        <v>166</v>
      </c>
      <c r="D319" s="178" t="s">
        <v>160</v>
      </c>
      <c r="E319" s="178" t="s">
        <v>106</v>
      </c>
      <c r="F319" s="158">
        <v>5.4299999999999998E-5</v>
      </c>
      <c r="G319" s="186">
        <v>637.5</v>
      </c>
      <c r="H319" s="195">
        <f t="shared" si="8"/>
        <v>3.4616250000000001E-2</v>
      </c>
    </row>
    <row r="320" spans="2:8" ht="12.75" x14ac:dyDescent="0.2">
      <c r="B320" s="194">
        <v>12815</v>
      </c>
      <c r="C320" s="170" t="s">
        <v>167</v>
      </c>
      <c r="D320" s="178" t="s">
        <v>160</v>
      </c>
      <c r="E320" s="178" t="s">
        <v>106</v>
      </c>
      <c r="F320" s="158">
        <v>3.9662299999999998E-2</v>
      </c>
      <c r="G320" s="186">
        <v>5.36</v>
      </c>
      <c r="H320" s="195">
        <f t="shared" si="8"/>
        <v>0.21258992800000001</v>
      </c>
    </row>
    <row r="321" spans="2:8" ht="12.75" x14ac:dyDescent="0.2">
      <c r="B321" s="194">
        <v>25966</v>
      </c>
      <c r="C321" s="170" t="s">
        <v>168</v>
      </c>
      <c r="D321" s="178" t="s">
        <v>98</v>
      </c>
      <c r="E321" s="178" t="s">
        <v>106</v>
      </c>
      <c r="F321" s="158">
        <v>1.2771E-3</v>
      </c>
      <c r="G321" s="186">
        <v>13.95</v>
      </c>
      <c r="H321" s="195">
        <f t="shared" si="8"/>
        <v>1.7815544999999999E-2</v>
      </c>
    </row>
    <row r="322" spans="2:8" ht="12.75" x14ac:dyDescent="0.2">
      <c r="B322" s="194">
        <v>38382</v>
      </c>
      <c r="C322" s="170" t="s">
        <v>169</v>
      </c>
      <c r="D322" s="178" t="s">
        <v>160</v>
      </c>
      <c r="E322" s="178" t="s">
        <v>106</v>
      </c>
      <c r="F322" s="158">
        <v>2.4299999999999999E-3</v>
      </c>
      <c r="G322" s="186">
        <v>6.99</v>
      </c>
      <c r="H322" s="195">
        <f t="shared" si="8"/>
        <v>1.6985699999999999E-2</v>
      </c>
    </row>
    <row r="323" spans="2:8" ht="12.75" x14ac:dyDescent="0.2">
      <c r="B323" s="194">
        <v>38390</v>
      </c>
      <c r="C323" s="170" t="s">
        <v>170</v>
      </c>
      <c r="D323" s="178" t="s">
        <v>160</v>
      </c>
      <c r="E323" s="178" t="s">
        <v>106</v>
      </c>
      <c r="F323" s="158">
        <v>1.2771E-3</v>
      </c>
      <c r="G323" s="186">
        <v>21.07</v>
      </c>
      <c r="H323" s="195">
        <f t="shared" si="8"/>
        <v>2.6908497E-2</v>
      </c>
    </row>
    <row r="324" spans="2:8" ht="12.75" x14ac:dyDescent="0.2">
      <c r="B324" s="194">
        <v>38393</v>
      </c>
      <c r="C324" s="170" t="s">
        <v>171</v>
      </c>
      <c r="D324" s="178" t="s">
        <v>160</v>
      </c>
      <c r="E324" s="178" t="s">
        <v>106</v>
      </c>
      <c r="F324" s="158">
        <v>1.2771E-3</v>
      </c>
      <c r="G324" s="186">
        <v>9.5</v>
      </c>
      <c r="H324" s="195">
        <f t="shared" si="8"/>
        <v>1.2132449999999999E-2</v>
      </c>
    </row>
    <row r="325" spans="2:8" ht="12.75" x14ac:dyDescent="0.2">
      <c r="B325" s="194">
        <v>38396</v>
      </c>
      <c r="C325" s="170" t="s">
        <v>172</v>
      </c>
      <c r="D325" s="178" t="s">
        <v>160</v>
      </c>
      <c r="E325" s="178" t="s">
        <v>106</v>
      </c>
      <c r="F325" s="158">
        <v>4.35E-5</v>
      </c>
      <c r="G325" s="186">
        <v>523.30999999999995</v>
      </c>
      <c r="H325" s="195">
        <f t="shared" si="8"/>
        <v>2.2763984999999997E-2</v>
      </c>
    </row>
    <row r="326" spans="2:8" ht="25.5" x14ac:dyDescent="0.2">
      <c r="B326" s="194">
        <v>38399</v>
      </c>
      <c r="C326" s="170" t="s">
        <v>173</v>
      </c>
      <c r="D326" s="178" t="s">
        <v>160</v>
      </c>
      <c r="E326" s="178" t="s">
        <v>106</v>
      </c>
      <c r="F326" s="158">
        <v>2.1719999999999999E-4</v>
      </c>
      <c r="G326" s="186">
        <v>133.44999999999999</v>
      </c>
      <c r="H326" s="195">
        <f t="shared" si="8"/>
        <v>2.8985339999999998E-2</v>
      </c>
    </row>
    <row r="327" spans="2:8" ht="51" x14ac:dyDescent="0.2">
      <c r="B327" s="194">
        <v>38412</v>
      </c>
      <c r="C327" s="170" t="s">
        <v>174</v>
      </c>
      <c r="D327" s="178" t="s">
        <v>160</v>
      </c>
      <c r="E327" s="178" t="s">
        <v>106</v>
      </c>
      <c r="F327" s="158">
        <v>3.8000000000000002E-5</v>
      </c>
      <c r="G327" s="186">
        <v>1169.4000000000001</v>
      </c>
      <c r="H327" s="195">
        <f t="shared" si="8"/>
        <v>4.4437200000000003E-2</v>
      </c>
    </row>
    <row r="328" spans="2:8" ht="38.25" x14ac:dyDescent="0.2">
      <c r="B328" s="194">
        <v>38413</v>
      </c>
      <c r="C328" s="170" t="s">
        <v>175</v>
      </c>
      <c r="D328" s="178" t="s">
        <v>160</v>
      </c>
      <c r="E328" s="178" t="s">
        <v>106</v>
      </c>
      <c r="F328" s="158">
        <v>3.7200000000000003E-5</v>
      </c>
      <c r="G328" s="186">
        <v>657.25</v>
      </c>
      <c r="H328" s="195">
        <f t="shared" si="8"/>
        <v>2.4449700000000001E-2</v>
      </c>
    </row>
    <row r="329" spans="2:8" ht="25.5" x14ac:dyDescent="0.2">
      <c r="B329" s="194">
        <v>38476</v>
      </c>
      <c r="C329" s="170" t="s">
        <v>176</v>
      </c>
      <c r="D329" s="178" t="s">
        <v>160</v>
      </c>
      <c r="E329" s="178" t="s">
        <v>106</v>
      </c>
      <c r="F329" s="158">
        <v>1.739E-4</v>
      </c>
      <c r="G329" s="186">
        <v>201.08</v>
      </c>
      <c r="H329" s="195">
        <f t="shared" si="8"/>
        <v>3.4967812000000001E-2</v>
      </c>
    </row>
    <row r="330" spans="2:8" ht="25.5" x14ac:dyDescent="0.2">
      <c r="B330" s="194">
        <v>38477</v>
      </c>
      <c r="C330" s="170" t="s">
        <v>177</v>
      </c>
      <c r="D330" s="178" t="s">
        <v>160</v>
      </c>
      <c r="E330" s="178" t="s">
        <v>106</v>
      </c>
      <c r="F330" s="158">
        <v>3.7200000000000003E-5</v>
      </c>
      <c r="G330" s="186">
        <v>569.45000000000005</v>
      </c>
      <c r="H330" s="195">
        <f t="shared" si="8"/>
        <v>2.1183540000000004E-2</v>
      </c>
    </row>
    <row r="331" spans="2:8" ht="25.5" x14ac:dyDescent="0.2">
      <c r="B331" s="194">
        <v>12892</v>
      </c>
      <c r="C331" s="170" t="s">
        <v>131</v>
      </c>
      <c r="D331" s="178" t="s">
        <v>159</v>
      </c>
      <c r="E331" s="178" t="s">
        <v>106</v>
      </c>
      <c r="F331" s="158">
        <v>1.31892E-2</v>
      </c>
      <c r="G331" s="186">
        <v>14.48</v>
      </c>
      <c r="H331" s="195">
        <f t="shared" si="8"/>
        <v>0.19097961599999999</v>
      </c>
    </row>
    <row r="332" spans="2:8" ht="25.5" x14ac:dyDescent="0.2">
      <c r="B332" s="194">
        <v>12893</v>
      </c>
      <c r="C332" s="170" t="s">
        <v>132</v>
      </c>
      <c r="D332" s="178" t="s">
        <v>159</v>
      </c>
      <c r="E332" s="178" t="s">
        <v>106</v>
      </c>
      <c r="F332" s="158">
        <v>1.5388000000000001E-3</v>
      </c>
      <c r="G332" s="186">
        <v>77.23</v>
      </c>
      <c r="H332" s="195">
        <f t="shared" si="8"/>
        <v>0.11884152400000002</v>
      </c>
    </row>
    <row r="333" spans="2:8" ht="25.5" x14ac:dyDescent="0.2">
      <c r="B333" s="194">
        <v>36144</v>
      </c>
      <c r="C333" s="170" t="s">
        <v>133</v>
      </c>
      <c r="D333" s="178" t="s">
        <v>160</v>
      </c>
      <c r="E333" s="178" t="s">
        <v>106</v>
      </c>
      <c r="F333" s="158">
        <v>0.10730000000000001</v>
      </c>
      <c r="G333" s="186">
        <v>1.8</v>
      </c>
      <c r="H333" s="195">
        <f t="shared" si="8"/>
        <v>0.19314000000000001</v>
      </c>
    </row>
    <row r="334" spans="2:8" ht="12.75" x14ac:dyDescent="0.2">
      <c r="B334" s="194">
        <v>36146</v>
      </c>
      <c r="C334" s="170" t="s">
        <v>141</v>
      </c>
      <c r="D334" s="178" t="s">
        <v>160</v>
      </c>
      <c r="E334" s="178" t="s">
        <v>106</v>
      </c>
      <c r="F334" s="158">
        <v>1.1937E-3</v>
      </c>
      <c r="G334" s="186">
        <v>273.52999999999997</v>
      </c>
      <c r="H334" s="195">
        <f t="shared" si="8"/>
        <v>0.32651276099999998</v>
      </c>
    </row>
    <row r="335" spans="2:8" ht="38.25" x14ac:dyDescent="0.2">
      <c r="B335" s="194">
        <v>36149</v>
      </c>
      <c r="C335" s="170" t="s">
        <v>142</v>
      </c>
      <c r="D335" s="178" t="s">
        <v>160</v>
      </c>
      <c r="E335" s="178" t="s">
        <v>106</v>
      </c>
      <c r="F335" s="158">
        <v>6.912E-4</v>
      </c>
      <c r="G335" s="186">
        <v>189.05</v>
      </c>
      <c r="H335" s="195">
        <f t="shared" si="8"/>
        <v>0.13067136000000001</v>
      </c>
    </row>
    <row r="336" spans="2:8" ht="25.5" x14ac:dyDescent="0.2">
      <c r="B336" s="194">
        <v>36150</v>
      </c>
      <c r="C336" s="170" t="s">
        <v>143</v>
      </c>
      <c r="D336" s="178" t="s">
        <v>160</v>
      </c>
      <c r="E336" s="178" t="s">
        <v>106</v>
      </c>
      <c r="F336" s="158">
        <v>2.5577999999999998E-3</v>
      </c>
      <c r="G336" s="186">
        <v>47.78</v>
      </c>
      <c r="H336" s="195">
        <f t="shared" si="8"/>
        <v>0.122211684</v>
      </c>
    </row>
    <row r="337" spans="2:8" ht="38.25" x14ac:dyDescent="0.2">
      <c r="B337" s="194">
        <v>36153</v>
      </c>
      <c r="C337" s="170" t="s">
        <v>144</v>
      </c>
      <c r="D337" s="178" t="s">
        <v>160</v>
      </c>
      <c r="E337" s="178" t="s">
        <v>106</v>
      </c>
      <c r="F337" s="158">
        <v>1.0345E-3</v>
      </c>
      <c r="G337" s="186">
        <v>215.2</v>
      </c>
      <c r="H337" s="195">
        <f t="shared" si="8"/>
        <v>0.2226244</v>
      </c>
    </row>
    <row r="338" spans="2:8" ht="12.75" x14ac:dyDescent="0.2">
      <c r="B338" s="194">
        <v>6111</v>
      </c>
      <c r="C338" s="170" t="s">
        <v>163</v>
      </c>
      <c r="D338" s="178" t="s">
        <v>105</v>
      </c>
      <c r="E338" s="178" t="s">
        <v>125</v>
      </c>
      <c r="F338" s="158">
        <v>0.81367999999999996</v>
      </c>
      <c r="G338" s="186">
        <f>8.86/1.8615</f>
        <v>4.7596024711254366</v>
      </c>
      <c r="H338" s="195">
        <f t="shared" si="8"/>
        <v>3.8727933387053448</v>
      </c>
    </row>
    <row r="339" spans="2:8" ht="12.75" x14ac:dyDescent="0.2">
      <c r="B339" s="318" t="s">
        <v>108</v>
      </c>
      <c r="C339" s="319"/>
      <c r="D339" s="319"/>
      <c r="E339" s="319"/>
      <c r="F339" s="319"/>
      <c r="G339" s="320"/>
      <c r="H339" s="187">
        <f>SUMIF(E310:E338,"M.O.",H310:H338)</f>
        <v>4.9164935804458771</v>
      </c>
    </row>
    <row r="340" spans="2:8" ht="12.75" x14ac:dyDescent="0.2">
      <c r="B340" s="318" t="s">
        <v>109</v>
      </c>
      <c r="C340" s="319"/>
      <c r="D340" s="319"/>
      <c r="E340" s="319"/>
      <c r="F340" s="319"/>
      <c r="G340" s="320"/>
      <c r="H340" s="187">
        <f>SUMIF(E310:E338,"MAT.",H310:H338)</f>
        <v>7.9927146199999992</v>
      </c>
    </row>
    <row r="341" spans="2:8" ht="12.75" x14ac:dyDescent="0.2">
      <c r="B341" s="318" t="s">
        <v>110</v>
      </c>
      <c r="C341" s="319"/>
      <c r="D341" s="319"/>
      <c r="E341" s="319"/>
      <c r="F341" s="319"/>
      <c r="G341" s="320"/>
      <c r="H341" s="188">
        <f>H339+H340</f>
        <v>12.909208200445876</v>
      </c>
    </row>
    <row r="342" spans="2:8" ht="12.75" x14ac:dyDescent="0.2">
      <c r="B342" s="318" t="s">
        <v>161</v>
      </c>
      <c r="C342" s="319"/>
      <c r="D342" s="319"/>
      <c r="E342" s="319"/>
      <c r="F342" s="319"/>
      <c r="G342" s="320"/>
      <c r="H342" s="187">
        <f>H339*0.8615</f>
        <v>4.2355592195541236</v>
      </c>
    </row>
    <row r="343" spans="2:8" ht="12.75" x14ac:dyDescent="0.2">
      <c r="B343" s="318" t="s">
        <v>162</v>
      </c>
      <c r="C343" s="319"/>
      <c r="D343" s="319"/>
      <c r="E343" s="319"/>
      <c r="F343" s="319"/>
      <c r="G343" s="320"/>
      <c r="H343" s="187">
        <f>(H341+H342)*0.2882</f>
        <v>4.9411219704440006</v>
      </c>
    </row>
    <row r="344" spans="2:8" ht="12.75" x14ac:dyDescent="0.2">
      <c r="B344" s="318" t="s">
        <v>111</v>
      </c>
      <c r="C344" s="319"/>
      <c r="D344" s="319"/>
      <c r="E344" s="319"/>
      <c r="F344" s="319"/>
      <c r="G344" s="320"/>
      <c r="H344" s="187">
        <v>0</v>
      </c>
    </row>
    <row r="345" spans="2:8" ht="12.75" x14ac:dyDescent="0.2">
      <c r="B345" s="318" t="s">
        <v>112</v>
      </c>
      <c r="C345" s="319"/>
      <c r="D345" s="319"/>
      <c r="E345" s="319"/>
      <c r="F345" s="319"/>
      <c r="G345" s="320"/>
      <c r="H345" s="187">
        <f>H342+H343</f>
        <v>9.1766811899981242</v>
      </c>
    </row>
    <row r="346" spans="2:8" ht="12.75" x14ac:dyDescent="0.2">
      <c r="B346" s="318" t="s">
        <v>113</v>
      </c>
      <c r="C346" s="319"/>
      <c r="D346" s="319"/>
      <c r="E346" s="319"/>
      <c r="F346" s="319"/>
      <c r="G346" s="320"/>
      <c r="H346" s="188">
        <f>ROUNDDOWN(H341+H345,2)</f>
        <v>22.08</v>
      </c>
    </row>
    <row r="347" spans="2:8" ht="12.75" x14ac:dyDescent="0.2">
      <c r="B347" s="318" t="s">
        <v>114</v>
      </c>
      <c r="C347" s="319"/>
      <c r="D347" s="319"/>
      <c r="E347" s="319"/>
      <c r="F347" s="319"/>
      <c r="G347" s="320"/>
      <c r="H347" s="187">
        <f>'002.Orçamento Sintético'!H21</f>
        <v>166.42</v>
      </c>
    </row>
    <row r="348" spans="2:8" ht="12.75" x14ac:dyDescent="0.2">
      <c r="B348" s="323" t="s">
        <v>115</v>
      </c>
      <c r="C348" s="324"/>
      <c r="D348" s="324"/>
      <c r="E348" s="324"/>
      <c r="F348" s="324"/>
      <c r="G348" s="325"/>
      <c r="H348" s="240">
        <f>ROUNDDOWN(H346*H347,2)</f>
        <v>3674.55</v>
      </c>
    </row>
    <row r="349" spans="2:8" s="122" customFormat="1" ht="12.75" x14ac:dyDescent="0.25">
      <c r="B349" s="255" t="s">
        <v>130</v>
      </c>
      <c r="C349" s="256" t="s">
        <v>225</v>
      </c>
      <c r="D349" s="257"/>
      <c r="E349" s="257"/>
      <c r="F349" s="258"/>
      <c r="G349" s="259"/>
      <c r="H349" s="260"/>
    </row>
    <row r="350" spans="2:8" ht="25.5" x14ac:dyDescent="0.2">
      <c r="B350" s="237">
        <v>97628</v>
      </c>
      <c r="C350" s="253" t="s">
        <v>249</v>
      </c>
      <c r="D350" s="176" t="s">
        <v>205</v>
      </c>
      <c r="E350" s="176" t="s">
        <v>186</v>
      </c>
      <c r="F350" s="157"/>
      <c r="G350" s="184"/>
      <c r="H350" s="185"/>
    </row>
    <row r="351" spans="2:8" ht="12.75" x14ac:dyDescent="0.2">
      <c r="B351" s="194">
        <v>4750</v>
      </c>
      <c r="C351" s="170" t="s">
        <v>237</v>
      </c>
      <c r="D351" s="178" t="s">
        <v>105</v>
      </c>
      <c r="E351" s="178" t="s">
        <v>125</v>
      </c>
      <c r="F351" s="163">
        <v>1.1308118</v>
      </c>
      <c r="G351" s="186">
        <f>12.11/1.8615</f>
        <v>6.5055063121138863</v>
      </c>
      <c r="H351" s="195">
        <f>F351*G351</f>
        <v>7.3565033027128655</v>
      </c>
    </row>
    <row r="352" spans="2:8" ht="12.75" customHeight="1" x14ac:dyDescent="0.2">
      <c r="B352" s="194">
        <v>37370</v>
      </c>
      <c r="C352" s="170" t="s">
        <v>155</v>
      </c>
      <c r="D352" s="178" t="s">
        <v>105</v>
      </c>
      <c r="E352" s="178" t="s">
        <v>106</v>
      </c>
      <c r="F352" s="163">
        <v>12.6</v>
      </c>
      <c r="G352" s="186">
        <v>2.6</v>
      </c>
      <c r="H352" s="195">
        <f t="shared" ref="H352:H377" si="9">F352*G352</f>
        <v>32.76</v>
      </c>
    </row>
    <row r="353" spans="2:8" ht="12.75" customHeight="1" x14ac:dyDescent="0.2">
      <c r="B353" s="194">
        <v>37371</v>
      </c>
      <c r="C353" s="170" t="s">
        <v>156</v>
      </c>
      <c r="D353" s="178" t="s">
        <v>105</v>
      </c>
      <c r="E353" s="178" t="s">
        <v>106</v>
      </c>
      <c r="F353" s="163">
        <v>12.6</v>
      </c>
      <c r="G353" s="186">
        <v>1.04</v>
      </c>
      <c r="H353" s="195">
        <f t="shared" si="9"/>
        <v>13.103999999999999</v>
      </c>
    </row>
    <row r="354" spans="2:8" ht="12.75" customHeight="1" x14ac:dyDescent="0.2">
      <c r="B354" s="194">
        <v>37372</v>
      </c>
      <c r="C354" s="170" t="s">
        <v>157</v>
      </c>
      <c r="D354" s="178" t="s">
        <v>105</v>
      </c>
      <c r="E354" s="178" t="s">
        <v>106</v>
      </c>
      <c r="F354" s="163">
        <v>12.6</v>
      </c>
      <c r="G354" s="186">
        <v>0.34</v>
      </c>
      <c r="H354" s="195">
        <f t="shared" si="9"/>
        <v>4.2839999999999998</v>
      </c>
    </row>
    <row r="355" spans="2:8" ht="12.75" customHeight="1" x14ac:dyDescent="0.2">
      <c r="B355" s="194">
        <v>37373</v>
      </c>
      <c r="C355" s="170" t="s">
        <v>158</v>
      </c>
      <c r="D355" s="178" t="s">
        <v>105</v>
      </c>
      <c r="E355" s="178" t="s">
        <v>106</v>
      </c>
      <c r="F355" s="163">
        <v>12.6</v>
      </c>
      <c r="G355" s="186">
        <v>0.05</v>
      </c>
      <c r="H355" s="195">
        <f t="shared" si="9"/>
        <v>0.63</v>
      </c>
    </row>
    <row r="356" spans="2:8" ht="12.75" x14ac:dyDescent="0.2">
      <c r="B356" s="194">
        <v>10</v>
      </c>
      <c r="C356" s="170" t="s">
        <v>164</v>
      </c>
      <c r="D356" s="178" t="s">
        <v>160</v>
      </c>
      <c r="E356" s="178" t="s">
        <v>106</v>
      </c>
      <c r="F356" s="163">
        <v>8.8357500000000005E-2</v>
      </c>
      <c r="G356" s="186">
        <v>6.95</v>
      </c>
      <c r="H356" s="195">
        <f t="shared" si="9"/>
        <v>0.61408462500000005</v>
      </c>
    </row>
    <row r="357" spans="2:8" ht="25.5" x14ac:dyDescent="0.2">
      <c r="B357" s="194">
        <v>2711</v>
      </c>
      <c r="C357" s="170" t="s">
        <v>165</v>
      </c>
      <c r="D357" s="178" t="s">
        <v>160</v>
      </c>
      <c r="E357" s="178" t="s">
        <v>106</v>
      </c>
      <c r="F357" s="163">
        <v>7.4805999999999996E-3</v>
      </c>
      <c r="G357" s="186">
        <v>108</v>
      </c>
      <c r="H357" s="195">
        <f t="shared" si="9"/>
        <v>0.80790479999999998</v>
      </c>
    </row>
    <row r="358" spans="2:8" ht="38.25" x14ac:dyDescent="0.2">
      <c r="B358" s="194">
        <v>11359</v>
      </c>
      <c r="C358" s="170" t="s">
        <v>166</v>
      </c>
      <c r="D358" s="178" t="s">
        <v>160</v>
      </c>
      <c r="E358" s="178" t="s">
        <v>106</v>
      </c>
      <c r="F358" s="163">
        <v>7.1319999999999999E-4</v>
      </c>
      <c r="G358" s="186">
        <v>637.5</v>
      </c>
      <c r="H358" s="195">
        <f t="shared" si="9"/>
        <v>0.45466499999999999</v>
      </c>
    </row>
    <row r="359" spans="2:8" ht="12.75" x14ac:dyDescent="0.2">
      <c r="B359" s="194">
        <v>12815</v>
      </c>
      <c r="C359" s="170" t="s">
        <v>167</v>
      </c>
      <c r="D359" s="178" t="s">
        <v>160</v>
      </c>
      <c r="E359" s="178" t="s">
        <v>106</v>
      </c>
      <c r="F359" s="163">
        <v>0.1005682</v>
      </c>
      <c r="G359" s="186">
        <v>5.36</v>
      </c>
      <c r="H359" s="195">
        <f t="shared" si="9"/>
        <v>0.53904555200000004</v>
      </c>
    </row>
    <row r="360" spans="2:8" ht="12.75" x14ac:dyDescent="0.2">
      <c r="B360" s="194">
        <v>25966</v>
      </c>
      <c r="C360" s="170" t="s">
        <v>168</v>
      </c>
      <c r="D360" s="178" t="s">
        <v>98</v>
      </c>
      <c r="E360" s="178" t="s">
        <v>106</v>
      </c>
      <c r="F360" s="163">
        <v>1.67618E-2</v>
      </c>
      <c r="G360" s="186">
        <v>13.95</v>
      </c>
      <c r="H360" s="195">
        <f t="shared" si="9"/>
        <v>0.23382711</v>
      </c>
    </row>
    <row r="361" spans="2:8" ht="12.75" customHeight="1" x14ac:dyDescent="0.2">
      <c r="B361" s="194">
        <v>38382</v>
      </c>
      <c r="C361" s="170" t="s">
        <v>169</v>
      </c>
      <c r="D361" s="178" t="s">
        <v>160</v>
      </c>
      <c r="E361" s="178" t="s">
        <v>106</v>
      </c>
      <c r="F361" s="163">
        <v>3.1893100000000001E-2</v>
      </c>
      <c r="G361" s="186">
        <v>6.99</v>
      </c>
      <c r="H361" s="195">
        <f t="shared" si="9"/>
        <v>0.222932769</v>
      </c>
    </row>
    <row r="362" spans="2:8" ht="12.75" customHeight="1" x14ac:dyDescent="0.2">
      <c r="B362" s="194">
        <v>38390</v>
      </c>
      <c r="C362" s="170" t="s">
        <v>170</v>
      </c>
      <c r="D362" s="178" t="s">
        <v>160</v>
      </c>
      <c r="E362" s="178" t="s">
        <v>106</v>
      </c>
      <c r="F362" s="163">
        <v>1.67618E-2</v>
      </c>
      <c r="G362" s="186">
        <v>21.07</v>
      </c>
      <c r="H362" s="195">
        <f t="shared" si="9"/>
        <v>0.353171126</v>
      </c>
    </row>
    <row r="363" spans="2:8" ht="12.75" customHeight="1" x14ac:dyDescent="0.2">
      <c r="B363" s="194">
        <v>38393</v>
      </c>
      <c r="C363" s="170" t="s">
        <v>171</v>
      </c>
      <c r="D363" s="178" t="s">
        <v>160</v>
      </c>
      <c r="E363" s="178" t="s">
        <v>106</v>
      </c>
      <c r="F363" s="163">
        <v>1.67618E-2</v>
      </c>
      <c r="G363" s="186">
        <v>9.5</v>
      </c>
      <c r="H363" s="195">
        <f t="shared" si="9"/>
        <v>0.15923709999999999</v>
      </c>
    </row>
    <row r="364" spans="2:8" ht="12.75" customHeight="1" x14ac:dyDescent="0.2">
      <c r="B364" s="194">
        <v>38396</v>
      </c>
      <c r="C364" s="170" t="s">
        <v>172</v>
      </c>
      <c r="D364" s="178" t="s">
        <v>160</v>
      </c>
      <c r="E364" s="178" t="s">
        <v>106</v>
      </c>
      <c r="F364" s="163">
        <v>5.708E-4</v>
      </c>
      <c r="G364" s="186">
        <v>523.30999999999995</v>
      </c>
      <c r="H364" s="195">
        <f t="shared" si="9"/>
        <v>0.29870534799999998</v>
      </c>
    </row>
    <row r="365" spans="2:8" ht="25.5" x14ac:dyDescent="0.2">
      <c r="B365" s="194">
        <v>38399</v>
      </c>
      <c r="C365" s="170" t="s">
        <v>173</v>
      </c>
      <c r="D365" s="178" t="s">
        <v>160</v>
      </c>
      <c r="E365" s="178" t="s">
        <v>106</v>
      </c>
      <c r="F365" s="163">
        <v>2.8514E-3</v>
      </c>
      <c r="G365" s="186">
        <v>133.44999999999999</v>
      </c>
      <c r="H365" s="195">
        <f t="shared" si="9"/>
        <v>0.38051932999999999</v>
      </c>
    </row>
    <row r="366" spans="2:8" ht="51" x14ac:dyDescent="0.2">
      <c r="B366" s="194">
        <v>38412</v>
      </c>
      <c r="C366" s="170" t="s">
        <v>174</v>
      </c>
      <c r="D366" s="178" t="s">
        <v>160</v>
      </c>
      <c r="E366" s="178" t="s">
        <v>106</v>
      </c>
      <c r="F366" s="163">
        <v>4.9899999999999999E-4</v>
      </c>
      <c r="G366" s="186">
        <v>1169.4000000000001</v>
      </c>
      <c r="H366" s="195">
        <f t="shared" si="9"/>
        <v>0.58353060000000001</v>
      </c>
    </row>
    <row r="367" spans="2:8" ht="38.25" x14ac:dyDescent="0.2">
      <c r="B367" s="194">
        <v>38413</v>
      </c>
      <c r="C367" s="170" t="s">
        <v>175</v>
      </c>
      <c r="D367" s="178" t="s">
        <v>160</v>
      </c>
      <c r="E367" s="178" t="s">
        <v>106</v>
      </c>
      <c r="F367" s="163">
        <v>4.8890000000000001E-4</v>
      </c>
      <c r="G367" s="186">
        <v>657.25</v>
      </c>
      <c r="H367" s="195">
        <f t="shared" si="9"/>
        <v>0.321329525</v>
      </c>
    </row>
    <row r="368" spans="2:8" ht="25.5" x14ac:dyDescent="0.2">
      <c r="B368" s="194">
        <v>38476</v>
      </c>
      <c r="C368" s="170" t="s">
        <v>176</v>
      </c>
      <c r="D368" s="178" t="s">
        <v>160</v>
      </c>
      <c r="E368" s="178" t="s">
        <v>106</v>
      </c>
      <c r="F368" s="163">
        <v>2.2818999999999999E-3</v>
      </c>
      <c r="G368" s="186">
        <v>201.08</v>
      </c>
      <c r="H368" s="195">
        <f t="shared" si="9"/>
        <v>0.45884445200000001</v>
      </c>
    </row>
    <row r="369" spans="2:8" ht="25.5" x14ac:dyDescent="0.2">
      <c r="B369" s="194">
        <v>38477</v>
      </c>
      <c r="C369" s="170" t="s">
        <v>177</v>
      </c>
      <c r="D369" s="178" t="s">
        <v>160</v>
      </c>
      <c r="E369" s="178" t="s">
        <v>106</v>
      </c>
      <c r="F369" s="163">
        <v>4.8890000000000001E-4</v>
      </c>
      <c r="G369" s="186">
        <v>569.45000000000005</v>
      </c>
      <c r="H369" s="195">
        <f t="shared" si="9"/>
        <v>0.27840410500000001</v>
      </c>
    </row>
    <row r="370" spans="2:8" ht="25.5" x14ac:dyDescent="0.2">
      <c r="B370" s="194">
        <v>12892</v>
      </c>
      <c r="C370" s="170" t="s">
        <v>131</v>
      </c>
      <c r="D370" s="178" t="s">
        <v>159</v>
      </c>
      <c r="E370" s="178" t="s">
        <v>106</v>
      </c>
      <c r="F370" s="163">
        <v>0.17310890000000001</v>
      </c>
      <c r="G370" s="186">
        <v>14.48</v>
      </c>
      <c r="H370" s="195">
        <f t="shared" si="9"/>
        <v>2.5066168720000004</v>
      </c>
    </row>
    <row r="371" spans="2:8" ht="25.5" x14ac:dyDescent="0.2">
      <c r="B371" s="194">
        <v>12893</v>
      </c>
      <c r="C371" s="170" t="s">
        <v>132</v>
      </c>
      <c r="D371" s="178" t="s">
        <v>159</v>
      </c>
      <c r="E371" s="178" t="s">
        <v>106</v>
      </c>
      <c r="F371" s="163">
        <v>2.0196499999999999E-2</v>
      </c>
      <c r="G371" s="186">
        <v>77.23</v>
      </c>
      <c r="H371" s="195">
        <f t="shared" si="9"/>
        <v>1.5597756949999999</v>
      </c>
    </row>
    <row r="372" spans="2:8" ht="25.5" x14ac:dyDescent="0.2">
      <c r="B372" s="194">
        <v>36144</v>
      </c>
      <c r="C372" s="170" t="s">
        <v>133</v>
      </c>
      <c r="D372" s="178" t="s">
        <v>160</v>
      </c>
      <c r="E372" s="178" t="s">
        <v>106</v>
      </c>
      <c r="F372" s="163">
        <v>1.4083121000000001</v>
      </c>
      <c r="G372" s="186">
        <v>1.8</v>
      </c>
      <c r="H372" s="195">
        <f t="shared" si="9"/>
        <v>2.5349617800000002</v>
      </c>
    </row>
    <row r="373" spans="2:8" ht="12.75" x14ac:dyDescent="0.2">
      <c r="B373" s="194">
        <v>36146</v>
      </c>
      <c r="C373" s="170" t="s">
        <v>141</v>
      </c>
      <c r="D373" s="178" t="s">
        <v>160</v>
      </c>
      <c r="E373" s="178" t="s">
        <v>106</v>
      </c>
      <c r="F373" s="163">
        <v>1.5666800000000002E-2</v>
      </c>
      <c r="G373" s="186">
        <v>273.52999999999997</v>
      </c>
      <c r="H373" s="195">
        <f t="shared" si="9"/>
        <v>4.2853398040000004</v>
      </c>
    </row>
    <row r="374" spans="2:8" ht="38.25" x14ac:dyDescent="0.2">
      <c r="B374" s="194">
        <v>36149</v>
      </c>
      <c r="C374" s="170" t="s">
        <v>142</v>
      </c>
      <c r="D374" s="178" t="s">
        <v>160</v>
      </c>
      <c r="E374" s="178" t="s">
        <v>106</v>
      </c>
      <c r="F374" s="163">
        <v>9.0720000000000002E-3</v>
      </c>
      <c r="G374" s="186">
        <v>189.05</v>
      </c>
      <c r="H374" s="195">
        <f t="shared" si="9"/>
        <v>1.7150616000000001</v>
      </c>
    </row>
    <row r="375" spans="2:8" ht="25.5" x14ac:dyDescent="0.2">
      <c r="B375" s="194">
        <v>36150</v>
      </c>
      <c r="C375" s="170" t="s">
        <v>143</v>
      </c>
      <c r="D375" s="178" t="s">
        <v>160</v>
      </c>
      <c r="E375" s="178" t="s">
        <v>106</v>
      </c>
      <c r="F375" s="163">
        <v>3.3571400000000001E-2</v>
      </c>
      <c r="G375" s="186">
        <v>47.78</v>
      </c>
      <c r="H375" s="195">
        <f t="shared" si="9"/>
        <v>1.6040414920000001</v>
      </c>
    </row>
    <row r="376" spans="2:8" ht="38.25" x14ac:dyDescent="0.2">
      <c r="B376" s="194">
        <v>36153</v>
      </c>
      <c r="C376" s="170" t="s">
        <v>144</v>
      </c>
      <c r="D376" s="178" t="s">
        <v>160</v>
      </c>
      <c r="E376" s="178" t="s">
        <v>106</v>
      </c>
      <c r="F376" s="163">
        <v>1.3577799999999999E-2</v>
      </c>
      <c r="G376" s="186">
        <v>215.2</v>
      </c>
      <c r="H376" s="195">
        <f t="shared" si="9"/>
        <v>2.9219425599999997</v>
      </c>
    </row>
    <row r="377" spans="2:8" ht="12.75" x14ac:dyDescent="0.2">
      <c r="B377" s="194">
        <v>6111</v>
      </c>
      <c r="C377" s="170" t="s">
        <v>163</v>
      </c>
      <c r="D377" s="178" t="s">
        <v>105</v>
      </c>
      <c r="E377" s="178" t="s">
        <v>125</v>
      </c>
      <c r="F377" s="163">
        <v>11.6846482</v>
      </c>
      <c r="G377" s="186">
        <f>8.86/1.8615</f>
        <v>4.7596024711254366</v>
      </c>
      <c r="H377" s="195">
        <f t="shared" si="9"/>
        <v>55.614280446951383</v>
      </c>
    </row>
    <row r="378" spans="2:8" ht="12.75" customHeight="1" x14ac:dyDescent="0.2">
      <c r="B378" s="321" t="s">
        <v>108</v>
      </c>
      <c r="C378" s="322"/>
      <c r="D378" s="322"/>
      <c r="E378" s="322"/>
      <c r="F378" s="322"/>
      <c r="G378" s="322"/>
      <c r="H378" s="236">
        <f>SUMIF(E351:E377,"M.O.",H351:H377)</f>
        <v>62.97078374966425</v>
      </c>
    </row>
    <row r="379" spans="2:8" ht="12.75" customHeight="1" x14ac:dyDescent="0.2">
      <c r="B379" s="312" t="s">
        <v>109</v>
      </c>
      <c r="C379" s="313"/>
      <c r="D379" s="313"/>
      <c r="E379" s="313"/>
      <c r="F379" s="313"/>
      <c r="G379" s="313"/>
      <c r="H379" s="187">
        <f>SUMIF(E351:E377,"MAT.",H351:H377)</f>
        <v>73.611941244999997</v>
      </c>
    </row>
    <row r="380" spans="2:8" ht="12.75" customHeight="1" x14ac:dyDescent="0.2">
      <c r="B380" s="312" t="s">
        <v>110</v>
      </c>
      <c r="C380" s="313"/>
      <c r="D380" s="313"/>
      <c r="E380" s="313"/>
      <c r="F380" s="313"/>
      <c r="G380" s="313"/>
      <c r="H380" s="188">
        <f>H378+H379</f>
        <v>136.58272499466426</v>
      </c>
    </row>
    <row r="381" spans="2:8" ht="12.75" customHeight="1" x14ac:dyDescent="0.2">
      <c r="B381" s="312" t="s">
        <v>161</v>
      </c>
      <c r="C381" s="313"/>
      <c r="D381" s="313"/>
      <c r="E381" s="313"/>
      <c r="F381" s="313"/>
      <c r="G381" s="313"/>
      <c r="H381" s="187">
        <f>H378*0.8615</f>
        <v>54.249330200335756</v>
      </c>
    </row>
    <row r="382" spans="2:8" ht="12.75" customHeight="1" x14ac:dyDescent="0.2">
      <c r="B382" s="312" t="s">
        <v>162</v>
      </c>
      <c r="C382" s="313"/>
      <c r="D382" s="313"/>
      <c r="E382" s="313"/>
      <c r="F382" s="313"/>
      <c r="G382" s="313"/>
      <c r="H382" s="187">
        <f>(H380+H381)*0.2882</f>
        <v>54.997798307199005</v>
      </c>
    </row>
    <row r="383" spans="2:8" ht="12.75" customHeight="1" x14ac:dyDescent="0.2">
      <c r="B383" s="312" t="s">
        <v>111</v>
      </c>
      <c r="C383" s="313"/>
      <c r="D383" s="313"/>
      <c r="E383" s="313"/>
      <c r="F383" s="313"/>
      <c r="G383" s="313"/>
      <c r="H383" s="187">
        <v>0</v>
      </c>
    </row>
    <row r="384" spans="2:8" ht="12.75" customHeight="1" x14ac:dyDescent="0.2">
      <c r="B384" s="312" t="s">
        <v>112</v>
      </c>
      <c r="C384" s="313"/>
      <c r="D384" s="313"/>
      <c r="E384" s="313"/>
      <c r="F384" s="313"/>
      <c r="G384" s="313"/>
      <c r="H384" s="187">
        <f>H381+H382</f>
        <v>109.24712850753477</v>
      </c>
    </row>
    <row r="385" spans="2:8" ht="12.75" customHeight="1" x14ac:dyDescent="0.2">
      <c r="B385" s="312" t="s">
        <v>113</v>
      </c>
      <c r="C385" s="313"/>
      <c r="D385" s="313"/>
      <c r="E385" s="313"/>
      <c r="F385" s="313"/>
      <c r="G385" s="313"/>
      <c r="H385" s="188">
        <f>ROUNDDOWN(H380+H384,2)</f>
        <v>245.82</v>
      </c>
    </row>
    <row r="386" spans="2:8" ht="12.75" customHeight="1" x14ac:dyDescent="0.2">
      <c r="B386" s="312" t="s">
        <v>114</v>
      </c>
      <c r="C386" s="313"/>
      <c r="D386" s="313"/>
      <c r="E386" s="313"/>
      <c r="F386" s="313"/>
      <c r="G386" s="313"/>
      <c r="H386" s="187">
        <f>'002.Orçamento Sintético'!H23</f>
        <v>0.14000000000000001</v>
      </c>
    </row>
    <row r="387" spans="2:8" ht="12.75" customHeight="1" x14ac:dyDescent="0.2">
      <c r="B387" s="316" t="s">
        <v>115</v>
      </c>
      <c r="C387" s="317"/>
      <c r="D387" s="317"/>
      <c r="E387" s="317"/>
      <c r="F387" s="317"/>
      <c r="G387" s="317"/>
      <c r="H387" s="240">
        <f>ROUNDDOWN(H385*H386,2)</f>
        <v>34.409999999999997</v>
      </c>
    </row>
    <row r="388" spans="2:8" ht="38.25" x14ac:dyDescent="0.2">
      <c r="B388" s="237" t="s">
        <v>251</v>
      </c>
      <c r="C388" s="253" t="s">
        <v>250</v>
      </c>
      <c r="D388" s="176" t="s">
        <v>252</v>
      </c>
      <c r="E388" s="176" t="s">
        <v>259</v>
      </c>
      <c r="F388" s="157"/>
      <c r="G388" s="184"/>
      <c r="H388" s="185"/>
    </row>
    <row r="389" spans="2:8" ht="12.75" x14ac:dyDescent="0.2">
      <c r="B389" s="194">
        <v>10965</v>
      </c>
      <c r="C389" s="170" t="s">
        <v>260</v>
      </c>
      <c r="D389" s="178" t="s">
        <v>122</v>
      </c>
      <c r="E389" s="178" t="s">
        <v>106</v>
      </c>
      <c r="F389" s="163">
        <v>28.956</v>
      </c>
      <c r="G389" s="186">
        <v>52.94</v>
      </c>
      <c r="H389" s="195">
        <f>F389*G389</f>
        <v>1532.9306399999998</v>
      </c>
    </row>
    <row r="390" spans="2:8" ht="25.5" x14ac:dyDescent="0.2">
      <c r="B390" s="194">
        <v>1333</v>
      </c>
      <c r="C390" s="170" t="s">
        <v>261</v>
      </c>
      <c r="D390" s="178" t="s">
        <v>180</v>
      </c>
      <c r="E390" s="178" t="s">
        <v>106</v>
      </c>
      <c r="F390" s="163">
        <v>576.78</v>
      </c>
      <c r="G390" s="186">
        <v>5.74</v>
      </c>
      <c r="H390" s="195">
        <f t="shared" ref="H390:H419" si="10">F390*G390</f>
        <v>3310.7172</v>
      </c>
    </row>
    <row r="391" spans="2:8" ht="25.5" x14ac:dyDescent="0.2">
      <c r="B391" s="194">
        <v>39914</v>
      </c>
      <c r="C391" s="170" t="s">
        <v>262</v>
      </c>
      <c r="D391" s="178" t="s">
        <v>180</v>
      </c>
      <c r="E391" s="178" t="s">
        <v>106</v>
      </c>
      <c r="F391" s="163">
        <v>1.5</v>
      </c>
      <c r="G391" s="186">
        <v>140.77000000000001</v>
      </c>
      <c r="H391" s="195">
        <f t="shared" si="10"/>
        <v>211.15500000000003</v>
      </c>
    </row>
    <row r="392" spans="2:8" ht="25.5" x14ac:dyDescent="0.2">
      <c r="B392" s="194">
        <v>11963</v>
      </c>
      <c r="C392" s="170" t="s">
        <v>263</v>
      </c>
      <c r="D392" s="178" t="s">
        <v>160</v>
      </c>
      <c r="E392" s="178" t="s">
        <v>106</v>
      </c>
      <c r="F392" s="163">
        <v>30</v>
      </c>
      <c r="G392" s="186">
        <v>6.6</v>
      </c>
      <c r="H392" s="195">
        <f t="shared" si="10"/>
        <v>198</v>
      </c>
    </row>
    <row r="393" spans="2:8" ht="12.75" customHeight="1" x14ac:dyDescent="0.2">
      <c r="B393" s="194">
        <v>6110</v>
      </c>
      <c r="C393" s="170" t="s">
        <v>264</v>
      </c>
      <c r="D393" s="178" t="s">
        <v>105</v>
      </c>
      <c r="E393" s="178" t="s">
        <v>125</v>
      </c>
      <c r="F393" s="163">
        <v>30.279</v>
      </c>
      <c r="G393" s="186">
        <f>12.11/1.8615</f>
        <v>6.5055063121138863</v>
      </c>
      <c r="H393" s="195">
        <f t="shared" si="10"/>
        <v>196.98022562449637</v>
      </c>
    </row>
    <row r="394" spans="2:8" ht="12.75" x14ac:dyDescent="0.2">
      <c r="B394" s="194">
        <v>37370</v>
      </c>
      <c r="C394" s="170" t="s">
        <v>155</v>
      </c>
      <c r="D394" s="178" t="s">
        <v>105</v>
      </c>
      <c r="E394" s="178" t="s">
        <v>106</v>
      </c>
      <c r="F394" s="163">
        <v>32</v>
      </c>
      <c r="G394" s="186">
        <v>2.6</v>
      </c>
      <c r="H394" s="195">
        <f t="shared" si="10"/>
        <v>83.2</v>
      </c>
    </row>
    <row r="395" spans="2:8" ht="12.75" x14ac:dyDescent="0.2">
      <c r="B395" s="194">
        <v>37371</v>
      </c>
      <c r="C395" s="170" t="s">
        <v>156</v>
      </c>
      <c r="D395" s="178" t="s">
        <v>105</v>
      </c>
      <c r="E395" s="178" t="s">
        <v>106</v>
      </c>
      <c r="F395" s="163">
        <v>32</v>
      </c>
      <c r="G395" s="186">
        <v>1.04</v>
      </c>
      <c r="H395" s="195">
        <f t="shared" si="10"/>
        <v>33.28</v>
      </c>
    </row>
    <row r="396" spans="2:8" ht="12.75" x14ac:dyDescent="0.2">
      <c r="B396" s="194">
        <v>37372</v>
      </c>
      <c r="C396" s="170" t="s">
        <v>157</v>
      </c>
      <c r="D396" s="178" t="s">
        <v>105</v>
      </c>
      <c r="E396" s="178" t="s">
        <v>106</v>
      </c>
      <c r="F396" s="163">
        <v>32</v>
      </c>
      <c r="G396" s="186">
        <v>0.34</v>
      </c>
      <c r="H396" s="195">
        <f t="shared" si="10"/>
        <v>10.88</v>
      </c>
    </row>
    <row r="397" spans="2:8" ht="12.75" x14ac:dyDescent="0.2">
      <c r="B397" s="194">
        <v>37373</v>
      </c>
      <c r="C397" s="170" t="s">
        <v>158</v>
      </c>
      <c r="D397" s="178" t="s">
        <v>105</v>
      </c>
      <c r="E397" s="178" t="s">
        <v>106</v>
      </c>
      <c r="F397" s="163">
        <v>32</v>
      </c>
      <c r="G397" s="186">
        <v>0.05</v>
      </c>
      <c r="H397" s="195">
        <f t="shared" si="10"/>
        <v>1.6</v>
      </c>
    </row>
    <row r="398" spans="2:8" ht="12.75" x14ac:dyDescent="0.2">
      <c r="B398" s="194">
        <v>10</v>
      </c>
      <c r="C398" s="170" t="s">
        <v>164</v>
      </c>
      <c r="D398" s="178" t="s">
        <v>160</v>
      </c>
      <c r="E398" s="178" t="s">
        <v>106</v>
      </c>
      <c r="F398" s="163">
        <v>0.22439999999999999</v>
      </c>
      <c r="G398" s="186">
        <v>6.95</v>
      </c>
      <c r="H398" s="195">
        <f t="shared" si="10"/>
        <v>1.55958</v>
      </c>
    </row>
    <row r="399" spans="2:8" ht="25.5" x14ac:dyDescent="0.2">
      <c r="B399" s="194">
        <v>2711</v>
      </c>
      <c r="C399" s="170" t="s">
        <v>165</v>
      </c>
      <c r="D399" s="178" t="s">
        <v>160</v>
      </c>
      <c r="E399" s="178" t="s">
        <v>106</v>
      </c>
      <c r="F399" s="163">
        <v>1.8998399999999999E-2</v>
      </c>
      <c r="G399" s="186">
        <v>108</v>
      </c>
      <c r="H399" s="195">
        <f t="shared" si="10"/>
        <v>2.0518272</v>
      </c>
    </row>
    <row r="400" spans="2:8" ht="38.25" x14ac:dyDescent="0.2">
      <c r="B400" s="194">
        <v>11359</v>
      </c>
      <c r="C400" s="170" t="s">
        <v>166</v>
      </c>
      <c r="D400" s="178" t="s">
        <v>160</v>
      </c>
      <c r="E400" s="178" t="s">
        <v>106</v>
      </c>
      <c r="F400" s="163">
        <v>1.8112E-3</v>
      </c>
      <c r="G400" s="186">
        <v>637.5</v>
      </c>
      <c r="H400" s="195">
        <f t="shared" si="10"/>
        <v>1.1546400000000001</v>
      </c>
    </row>
    <row r="401" spans="2:8" ht="12.75" customHeight="1" x14ac:dyDescent="0.2">
      <c r="B401" s="194">
        <v>12815</v>
      </c>
      <c r="C401" s="170" t="s">
        <v>167</v>
      </c>
      <c r="D401" s="178" t="s">
        <v>160</v>
      </c>
      <c r="E401" s="178" t="s">
        <v>106</v>
      </c>
      <c r="F401" s="163">
        <v>0.2554112</v>
      </c>
      <c r="G401" s="186">
        <v>5.36</v>
      </c>
      <c r="H401" s="195">
        <f t="shared" si="10"/>
        <v>1.3690040320000001</v>
      </c>
    </row>
    <row r="402" spans="2:8" ht="12.75" customHeight="1" x14ac:dyDescent="0.2">
      <c r="B402" s="194">
        <v>25966</v>
      </c>
      <c r="C402" s="170" t="s">
        <v>168</v>
      </c>
      <c r="D402" s="178" t="s">
        <v>98</v>
      </c>
      <c r="E402" s="178" t="s">
        <v>106</v>
      </c>
      <c r="F402" s="163">
        <v>4.2569599999999999E-2</v>
      </c>
      <c r="G402" s="186">
        <v>13.95</v>
      </c>
      <c r="H402" s="195">
        <f t="shared" si="10"/>
        <v>0.59384591999999992</v>
      </c>
    </row>
    <row r="403" spans="2:8" ht="12.75" customHeight="1" x14ac:dyDescent="0.2">
      <c r="B403" s="194">
        <v>38382</v>
      </c>
      <c r="C403" s="170" t="s">
        <v>169</v>
      </c>
      <c r="D403" s="178" t="s">
        <v>160</v>
      </c>
      <c r="E403" s="178" t="s">
        <v>106</v>
      </c>
      <c r="F403" s="163">
        <v>8.0998399999999998E-2</v>
      </c>
      <c r="G403" s="186">
        <v>6.99</v>
      </c>
      <c r="H403" s="195">
        <f t="shared" si="10"/>
        <v>0.56617881599999997</v>
      </c>
    </row>
    <row r="404" spans="2:8" ht="12.75" customHeight="1" x14ac:dyDescent="0.2">
      <c r="B404" s="194">
        <v>38390</v>
      </c>
      <c r="C404" s="170" t="s">
        <v>170</v>
      </c>
      <c r="D404" s="178" t="s">
        <v>160</v>
      </c>
      <c r="E404" s="178" t="s">
        <v>106</v>
      </c>
      <c r="F404" s="163">
        <v>4.2569599999999999E-2</v>
      </c>
      <c r="G404" s="186">
        <v>21.07</v>
      </c>
      <c r="H404" s="195">
        <f t="shared" si="10"/>
        <v>0.89694147199999996</v>
      </c>
    </row>
    <row r="405" spans="2:8" ht="12.75" x14ac:dyDescent="0.2">
      <c r="B405" s="194">
        <v>38393</v>
      </c>
      <c r="C405" s="170" t="s">
        <v>171</v>
      </c>
      <c r="D405" s="178" t="s">
        <v>160</v>
      </c>
      <c r="E405" s="178" t="s">
        <v>106</v>
      </c>
      <c r="F405" s="163">
        <v>4.2569599999999999E-2</v>
      </c>
      <c r="G405" s="186">
        <v>9.5</v>
      </c>
      <c r="H405" s="195">
        <f t="shared" si="10"/>
        <v>0.40441119999999997</v>
      </c>
    </row>
    <row r="406" spans="2:8" ht="12.75" x14ac:dyDescent="0.2">
      <c r="B406" s="194">
        <v>38396</v>
      </c>
      <c r="C406" s="170" t="s">
        <v>172</v>
      </c>
      <c r="D406" s="178" t="s">
        <v>160</v>
      </c>
      <c r="E406" s="178" t="s">
        <v>106</v>
      </c>
      <c r="F406" s="163">
        <v>1.4496000000000001E-3</v>
      </c>
      <c r="G406" s="186">
        <v>523.30999999999995</v>
      </c>
      <c r="H406" s="195">
        <f t="shared" si="10"/>
        <v>0.758590176</v>
      </c>
    </row>
    <row r="407" spans="2:8" ht="25.5" x14ac:dyDescent="0.2">
      <c r="B407" s="194">
        <v>38399</v>
      </c>
      <c r="C407" s="170" t="s">
        <v>173</v>
      </c>
      <c r="D407" s="178" t="s">
        <v>160</v>
      </c>
      <c r="E407" s="178" t="s">
        <v>106</v>
      </c>
      <c r="F407" s="163">
        <v>7.2415999999999999E-3</v>
      </c>
      <c r="G407" s="186">
        <v>133.44999999999999</v>
      </c>
      <c r="H407" s="195">
        <f t="shared" si="10"/>
        <v>0.96639151999999995</v>
      </c>
    </row>
    <row r="408" spans="2:8" ht="51" x14ac:dyDescent="0.2">
      <c r="B408" s="194">
        <v>38412</v>
      </c>
      <c r="C408" s="170" t="s">
        <v>174</v>
      </c>
      <c r="D408" s="178" t="s">
        <v>160</v>
      </c>
      <c r="E408" s="178" t="s">
        <v>106</v>
      </c>
      <c r="F408" s="163">
        <v>1.2672E-3</v>
      </c>
      <c r="G408" s="186">
        <v>1169.4000000000001</v>
      </c>
      <c r="H408" s="195">
        <f t="shared" si="10"/>
        <v>1.48186368</v>
      </c>
    </row>
    <row r="409" spans="2:8" ht="38.25" x14ac:dyDescent="0.2">
      <c r="B409" s="194">
        <v>38413</v>
      </c>
      <c r="C409" s="170" t="s">
        <v>175</v>
      </c>
      <c r="D409" s="178" t="s">
        <v>160</v>
      </c>
      <c r="E409" s="178" t="s">
        <v>106</v>
      </c>
      <c r="F409" s="163">
        <v>1.2416E-3</v>
      </c>
      <c r="G409" s="186">
        <v>657.25</v>
      </c>
      <c r="H409" s="195">
        <f t="shared" si="10"/>
        <v>0.81604160000000003</v>
      </c>
    </row>
    <row r="410" spans="2:8" ht="25.5" x14ac:dyDescent="0.2">
      <c r="B410" s="194">
        <v>38476</v>
      </c>
      <c r="C410" s="170" t="s">
        <v>176</v>
      </c>
      <c r="D410" s="178" t="s">
        <v>160</v>
      </c>
      <c r="E410" s="178" t="s">
        <v>106</v>
      </c>
      <c r="F410" s="163">
        <v>5.7952000000000004E-3</v>
      </c>
      <c r="G410" s="186">
        <v>201.08</v>
      </c>
      <c r="H410" s="195">
        <f t="shared" si="10"/>
        <v>1.1652988160000002</v>
      </c>
    </row>
    <row r="411" spans="2:8" ht="25.5" x14ac:dyDescent="0.2">
      <c r="B411" s="194">
        <v>38477</v>
      </c>
      <c r="C411" s="170" t="s">
        <v>177</v>
      </c>
      <c r="D411" s="178" t="s">
        <v>160</v>
      </c>
      <c r="E411" s="178" t="s">
        <v>106</v>
      </c>
      <c r="F411" s="163">
        <v>1.2416E-3</v>
      </c>
      <c r="G411" s="186">
        <v>569.45000000000005</v>
      </c>
      <c r="H411" s="195">
        <f t="shared" si="10"/>
        <v>0.70702912000000007</v>
      </c>
    </row>
    <row r="412" spans="2:8" ht="25.5" x14ac:dyDescent="0.2">
      <c r="B412" s="194">
        <v>12892</v>
      </c>
      <c r="C412" s="170" t="s">
        <v>131</v>
      </c>
      <c r="D412" s="178" t="s">
        <v>159</v>
      </c>
      <c r="E412" s="178" t="s">
        <v>106</v>
      </c>
      <c r="F412" s="163">
        <v>0.43964160000000002</v>
      </c>
      <c r="G412" s="186">
        <v>14.48</v>
      </c>
      <c r="H412" s="195">
        <f t="shared" si="10"/>
        <v>6.3660103680000004</v>
      </c>
    </row>
    <row r="413" spans="2:8" ht="25.5" x14ac:dyDescent="0.2">
      <c r="B413" s="194">
        <v>12893</v>
      </c>
      <c r="C413" s="170" t="s">
        <v>132</v>
      </c>
      <c r="D413" s="178" t="s">
        <v>159</v>
      </c>
      <c r="E413" s="178" t="s">
        <v>106</v>
      </c>
      <c r="F413" s="163">
        <v>5.12928E-2</v>
      </c>
      <c r="G413" s="186">
        <v>77.23</v>
      </c>
      <c r="H413" s="195">
        <f t="shared" si="10"/>
        <v>3.9613429440000001</v>
      </c>
    </row>
    <row r="414" spans="2:8" ht="25.5" x14ac:dyDescent="0.2">
      <c r="B414" s="194">
        <v>36144</v>
      </c>
      <c r="C414" s="170" t="s">
        <v>133</v>
      </c>
      <c r="D414" s="178" t="s">
        <v>160</v>
      </c>
      <c r="E414" s="178" t="s">
        <v>106</v>
      </c>
      <c r="F414" s="163">
        <v>3.5766656000000001</v>
      </c>
      <c r="G414" s="186">
        <v>1.8</v>
      </c>
      <c r="H414" s="195">
        <f t="shared" si="10"/>
        <v>6.4379980800000007</v>
      </c>
    </row>
    <row r="415" spans="2:8" ht="12.75" x14ac:dyDescent="0.2">
      <c r="B415" s="194">
        <v>36146</v>
      </c>
      <c r="C415" s="170" t="s">
        <v>141</v>
      </c>
      <c r="D415" s="178" t="s">
        <v>160</v>
      </c>
      <c r="E415" s="178" t="s">
        <v>106</v>
      </c>
      <c r="F415" s="163">
        <v>3.9788799999999999E-2</v>
      </c>
      <c r="G415" s="186">
        <v>273.52999999999997</v>
      </c>
      <c r="H415" s="195">
        <f t="shared" si="10"/>
        <v>10.883430463999998</v>
      </c>
    </row>
    <row r="416" spans="2:8" ht="38.25" x14ac:dyDescent="0.2">
      <c r="B416" s="194">
        <v>36149</v>
      </c>
      <c r="C416" s="170" t="s">
        <v>142</v>
      </c>
      <c r="D416" s="178" t="s">
        <v>160</v>
      </c>
      <c r="E416" s="178" t="s">
        <v>106</v>
      </c>
      <c r="F416" s="163">
        <v>2.3040000000000001E-2</v>
      </c>
      <c r="G416" s="186">
        <v>189.05</v>
      </c>
      <c r="H416" s="195">
        <f t="shared" si="10"/>
        <v>4.3557120000000005</v>
      </c>
    </row>
    <row r="417" spans="2:8" ht="25.5" x14ac:dyDescent="0.2">
      <c r="B417" s="194">
        <v>36150</v>
      </c>
      <c r="C417" s="170" t="s">
        <v>143</v>
      </c>
      <c r="D417" s="178" t="s">
        <v>160</v>
      </c>
      <c r="E417" s="178" t="s">
        <v>106</v>
      </c>
      <c r="F417" s="163">
        <v>8.5260799999999998E-2</v>
      </c>
      <c r="G417" s="186">
        <v>47.78</v>
      </c>
      <c r="H417" s="195">
        <f t="shared" si="10"/>
        <v>4.0737610240000004</v>
      </c>
    </row>
    <row r="418" spans="2:8" ht="38.25" x14ac:dyDescent="0.2">
      <c r="B418" s="194">
        <v>36153</v>
      </c>
      <c r="C418" s="170" t="s">
        <v>144</v>
      </c>
      <c r="D418" s="178" t="s">
        <v>160</v>
      </c>
      <c r="E418" s="178" t="s">
        <v>106</v>
      </c>
      <c r="F418" s="163">
        <v>3.4483199999999999E-2</v>
      </c>
      <c r="G418" s="186">
        <v>215.2</v>
      </c>
      <c r="H418" s="195">
        <f t="shared" si="10"/>
        <v>7.420784639999999</v>
      </c>
    </row>
    <row r="419" spans="2:8" ht="12.75" x14ac:dyDescent="0.2">
      <c r="B419" s="194">
        <v>6111</v>
      </c>
      <c r="C419" s="170" t="s">
        <v>163</v>
      </c>
      <c r="D419" s="178" t="s">
        <v>105</v>
      </c>
      <c r="E419" s="178" t="s">
        <v>125</v>
      </c>
      <c r="F419" s="163">
        <v>2.0341999999999998</v>
      </c>
      <c r="G419" s="186">
        <f>8.86/1.8615</f>
        <v>4.7596024711254366</v>
      </c>
      <c r="H419" s="195">
        <f t="shared" si="10"/>
        <v>9.6819833467633618</v>
      </c>
    </row>
    <row r="420" spans="2:8" ht="12.75" customHeight="1" x14ac:dyDescent="0.2">
      <c r="B420" s="321" t="s">
        <v>108</v>
      </c>
      <c r="C420" s="322"/>
      <c r="D420" s="322"/>
      <c r="E420" s="322"/>
      <c r="F420" s="322"/>
      <c r="G420" s="322"/>
      <c r="H420" s="236">
        <f>SUMIF(E389:E419,"M.O.",H389:H419)</f>
        <v>206.66220897125973</v>
      </c>
    </row>
    <row r="421" spans="2:8" ht="12.75" customHeight="1" x14ac:dyDescent="0.2">
      <c r="B421" s="312" t="s">
        <v>109</v>
      </c>
      <c r="C421" s="313"/>
      <c r="D421" s="313"/>
      <c r="E421" s="313"/>
      <c r="F421" s="313"/>
      <c r="G421" s="313"/>
      <c r="H421" s="187">
        <f>SUMIF(E389:E419,"MAT.",H389:H419)</f>
        <v>5439.7535230720005</v>
      </c>
    </row>
    <row r="422" spans="2:8" ht="12.75" customHeight="1" x14ac:dyDescent="0.2">
      <c r="B422" s="312" t="s">
        <v>110</v>
      </c>
      <c r="C422" s="313"/>
      <c r="D422" s="313"/>
      <c r="E422" s="313"/>
      <c r="F422" s="313"/>
      <c r="G422" s="313"/>
      <c r="H422" s="188">
        <f>H420+H421</f>
        <v>5646.4157320432605</v>
      </c>
    </row>
    <row r="423" spans="2:8" ht="12.75" customHeight="1" x14ac:dyDescent="0.2">
      <c r="B423" s="312" t="s">
        <v>161</v>
      </c>
      <c r="C423" s="313"/>
      <c r="D423" s="313"/>
      <c r="E423" s="313"/>
      <c r="F423" s="313"/>
      <c r="G423" s="313"/>
      <c r="H423" s="187">
        <f>H420*0.8615</f>
        <v>178.03949302874025</v>
      </c>
    </row>
    <row r="424" spans="2:8" ht="12.75" customHeight="1" x14ac:dyDescent="0.2">
      <c r="B424" s="312" t="s">
        <v>162</v>
      </c>
      <c r="C424" s="313"/>
      <c r="D424" s="313"/>
      <c r="E424" s="313"/>
      <c r="F424" s="313"/>
      <c r="G424" s="313"/>
      <c r="H424" s="187">
        <f>(H422+H423)*0.2882</f>
        <v>1678.6079958657506</v>
      </c>
    </row>
    <row r="425" spans="2:8" ht="12.75" customHeight="1" x14ac:dyDescent="0.2">
      <c r="B425" s="312" t="s">
        <v>111</v>
      </c>
      <c r="C425" s="313"/>
      <c r="D425" s="313"/>
      <c r="E425" s="313"/>
      <c r="F425" s="313"/>
      <c r="G425" s="313"/>
      <c r="H425" s="187">
        <v>0</v>
      </c>
    </row>
    <row r="426" spans="2:8" ht="12.75" customHeight="1" x14ac:dyDescent="0.2">
      <c r="B426" s="312" t="s">
        <v>112</v>
      </c>
      <c r="C426" s="313"/>
      <c r="D426" s="313"/>
      <c r="E426" s="313"/>
      <c r="F426" s="313"/>
      <c r="G426" s="313"/>
      <c r="H426" s="187">
        <f>H423+H424</f>
        <v>1856.6474888944908</v>
      </c>
    </row>
    <row r="427" spans="2:8" ht="12.75" customHeight="1" x14ac:dyDescent="0.2">
      <c r="B427" s="312" t="s">
        <v>113</v>
      </c>
      <c r="C427" s="313"/>
      <c r="D427" s="313"/>
      <c r="E427" s="313"/>
      <c r="F427" s="313"/>
      <c r="G427" s="313"/>
      <c r="H427" s="188">
        <f>ROUNDDOWN(H422+H426,2)</f>
        <v>7503.06</v>
      </c>
    </row>
    <row r="428" spans="2:8" ht="12.75" customHeight="1" x14ac:dyDescent="0.2">
      <c r="B428" s="312" t="s">
        <v>114</v>
      </c>
      <c r="C428" s="313"/>
      <c r="D428" s="313"/>
      <c r="E428" s="313"/>
      <c r="F428" s="313"/>
      <c r="G428" s="313"/>
      <c r="H428" s="187">
        <f>'002.Orçamento Sintético'!H24</f>
        <v>1</v>
      </c>
    </row>
    <row r="429" spans="2:8" ht="12.75" customHeight="1" x14ac:dyDescent="0.2">
      <c r="B429" s="316" t="s">
        <v>115</v>
      </c>
      <c r="C429" s="317"/>
      <c r="D429" s="317"/>
      <c r="E429" s="317"/>
      <c r="F429" s="317"/>
      <c r="G429" s="317"/>
      <c r="H429" s="240">
        <f>ROUNDDOWN(H427*H428,2)</f>
        <v>7503.06</v>
      </c>
    </row>
    <row r="430" spans="2:8" ht="51" x14ac:dyDescent="0.2">
      <c r="B430" s="237" t="s">
        <v>258</v>
      </c>
      <c r="C430" s="253" t="s">
        <v>253</v>
      </c>
      <c r="D430" s="176" t="s">
        <v>107</v>
      </c>
      <c r="E430" s="176" t="s">
        <v>246</v>
      </c>
      <c r="F430" s="157"/>
      <c r="G430" s="184"/>
      <c r="H430" s="185"/>
    </row>
    <row r="431" spans="2:8" ht="12.75" x14ac:dyDescent="0.2">
      <c r="B431" s="194">
        <v>3768</v>
      </c>
      <c r="C431" s="170" t="s">
        <v>265</v>
      </c>
      <c r="D431" s="178" t="s">
        <v>160</v>
      </c>
      <c r="E431" s="178" t="s">
        <v>106</v>
      </c>
      <c r="F431" s="163">
        <v>0.55000000000000004</v>
      </c>
      <c r="G431" s="295">
        <v>1.63</v>
      </c>
      <c r="H431" s="195">
        <f>F431*G431</f>
        <v>0.89649999999999996</v>
      </c>
    </row>
    <row r="432" spans="2:8" ht="12.75" customHeight="1" x14ac:dyDescent="0.2">
      <c r="B432" s="194">
        <v>5320</v>
      </c>
      <c r="C432" s="170" t="s">
        <v>266</v>
      </c>
      <c r="D432" s="178" t="s">
        <v>98</v>
      </c>
      <c r="E432" s="178" t="s">
        <v>106</v>
      </c>
      <c r="F432" s="163">
        <v>4.3999999999999997E-2</v>
      </c>
      <c r="G432" s="295">
        <v>27.91</v>
      </c>
      <c r="H432" s="195">
        <f t="shared" ref="H432:H461" si="11">F432*G432</f>
        <v>1.22804</v>
      </c>
    </row>
    <row r="433" spans="2:8" ht="12.75" customHeight="1" x14ac:dyDescent="0.2">
      <c r="B433" s="194">
        <v>7288</v>
      </c>
      <c r="C433" s="170" t="s">
        <v>267</v>
      </c>
      <c r="D433" s="178" t="s">
        <v>98</v>
      </c>
      <c r="E433" s="178" t="s">
        <v>106</v>
      </c>
      <c r="F433" s="163">
        <v>0.17599999999999999</v>
      </c>
      <c r="G433" s="295">
        <v>19.88</v>
      </c>
      <c r="H433" s="195">
        <f t="shared" si="11"/>
        <v>3.4988799999999998</v>
      </c>
    </row>
    <row r="434" spans="2:8" ht="12.75" customHeight="1" x14ac:dyDescent="0.2">
      <c r="B434" s="194">
        <v>7307</v>
      </c>
      <c r="C434" s="170" t="s">
        <v>268</v>
      </c>
      <c r="D434" s="178" t="s">
        <v>98</v>
      </c>
      <c r="E434" s="178" t="s">
        <v>106</v>
      </c>
      <c r="F434" s="163">
        <v>0.13200000000000001</v>
      </c>
      <c r="G434" s="295">
        <v>18.22</v>
      </c>
      <c r="H434" s="195">
        <f t="shared" si="11"/>
        <v>2.4050400000000001</v>
      </c>
    </row>
    <row r="435" spans="2:8" ht="12.75" customHeight="1" x14ac:dyDescent="0.2">
      <c r="B435" s="194">
        <v>4783</v>
      </c>
      <c r="C435" s="170" t="s">
        <v>185</v>
      </c>
      <c r="D435" s="178" t="s">
        <v>105</v>
      </c>
      <c r="E435" s="178" t="s">
        <v>125</v>
      </c>
      <c r="F435" s="163">
        <v>0.21249899999999999</v>
      </c>
      <c r="G435" s="186">
        <f>12/1.8615</f>
        <v>6.4464141821112007</v>
      </c>
      <c r="H435" s="195">
        <f t="shared" si="11"/>
        <v>1.369856567284448</v>
      </c>
    </row>
    <row r="436" spans="2:8" ht="12.75" customHeight="1" x14ac:dyDescent="0.2">
      <c r="B436" s="194">
        <v>37370</v>
      </c>
      <c r="C436" s="170" t="s">
        <v>155</v>
      </c>
      <c r="D436" s="178" t="s">
        <v>105</v>
      </c>
      <c r="E436" s="178" t="s">
        <v>106</v>
      </c>
      <c r="F436" s="163">
        <v>0.32</v>
      </c>
      <c r="G436" s="186">
        <v>2.6</v>
      </c>
      <c r="H436" s="195">
        <f t="shared" si="11"/>
        <v>0.83200000000000007</v>
      </c>
    </row>
    <row r="437" spans="2:8" ht="12.75" customHeight="1" x14ac:dyDescent="0.2">
      <c r="B437" s="194">
        <v>37371</v>
      </c>
      <c r="C437" s="170" t="s">
        <v>156</v>
      </c>
      <c r="D437" s="178" t="s">
        <v>105</v>
      </c>
      <c r="E437" s="178" t="s">
        <v>106</v>
      </c>
      <c r="F437" s="163">
        <v>0.32</v>
      </c>
      <c r="G437" s="186">
        <v>1.04</v>
      </c>
      <c r="H437" s="195">
        <f t="shared" si="11"/>
        <v>0.33280000000000004</v>
      </c>
    </row>
    <row r="438" spans="2:8" ht="12.75" x14ac:dyDescent="0.2">
      <c r="B438" s="194">
        <v>37372</v>
      </c>
      <c r="C438" s="170" t="s">
        <v>157</v>
      </c>
      <c r="D438" s="178" t="s">
        <v>105</v>
      </c>
      <c r="E438" s="178" t="s">
        <v>106</v>
      </c>
      <c r="F438" s="163">
        <v>0.32</v>
      </c>
      <c r="G438" s="186">
        <v>0.34</v>
      </c>
      <c r="H438" s="195">
        <f t="shared" si="11"/>
        <v>0.10880000000000001</v>
      </c>
    </row>
    <row r="439" spans="2:8" ht="12.75" x14ac:dyDescent="0.2">
      <c r="B439" s="194">
        <v>37373</v>
      </c>
      <c r="C439" s="170" t="s">
        <v>158</v>
      </c>
      <c r="D439" s="178" t="s">
        <v>105</v>
      </c>
      <c r="E439" s="178" t="s">
        <v>106</v>
      </c>
      <c r="F439" s="163">
        <v>0.32</v>
      </c>
      <c r="G439" s="186">
        <v>0.05</v>
      </c>
      <c r="H439" s="195">
        <f t="shared" si="11"/>
        <v>1.6E-2</v>
      </c>
    </row>
    <row r="440" spans="2:8" ht="12.75" x14ac:dyDescent="0.2">
      <c r="B440" s="194">
        <v>10</v>
      </c>
      <c r="C440" s="170" t="s">
        <v>164</v>
      </c>
      <c r="D440" s="178" t="s">
        <v>160</v>
      </c>
      <c r="E440" s="178" t="s">
        <v>106</v>
      </c>
      <c r="F440" s="163">
        <v>2.2439999999999999E-3</v>
      </c>
      <c r="G440" s="186">
        <v>6.95</v>
      </c>
      <c r="H440" s="195">
        <f t="shared" si="11"/>
        <v>1.55958E-2</v>
      </c>
    </row>
    <row r="441" spans="2:8" ht="25.5" x14ac:dyDescent="0.2">
      <c r="B441" s="194">
        <v>2711</v>
      </c>
      <c r="C441" s="170" t="s">
        <v>165</v>
      </c>
      <c r="D441" s="178" t="s">
        <v>160</v>
      </c>
      <c r="E441" s="178" t="s">
        <v>106</v>
      </c>
      <c r="F441" s="163">
        <v>1.9000000000000001E-4</v>
      </c>
      <c r="G441" s="186">
        <v>108</v>
      </c>
      <c r="H441" s="195">
        <f t="shared" si="11"/>
        <v>2.052E-2</v>
      </c>
    </row>
    <row r="442" spans="2:8" ht="38.25" x14ac:dyDescent="0.2">
      <c r="B442" s="194">
        <v>11359</v>
      </c>
      <c r="C442" s="170" t="s">
        <v>166</v>
      </c>
      <c r="D442" s="178" t="s">
        <v>160</v>
      </c>
      <c r="E442" s="178" t="s">
        <v>106</v>
      </c>
      <c r="F442" s="163">
        <v>1.8099999999999999E-5</v>
      </c>
      <c r="G442" s="186">
        <v>637.5</v>
      </c>
      <c r="H442" s="195">
        <f t="shared" si="11"/>
        <v>1.153875E-2</v>
      </c>
    </row>
    <row r="443" spans="2:8" ht="12.75" customHeight="1" x14ac:dyDescent="0.2">
      <c r="B443" s="194">
        <v>12815</v>
      </c>
      <c r="C443" s="170" t="s">
        <v>167</v>
      </c>
      <c r="D443" s="178" t="s">
        <v>160</v>
      </c>
      <c r="E443" s="178" t="s">
        <v>106</v>
      </c>
      <c r="F443" s="163">
        <v>2.5541000000000001E-3</v>
      </c>
      <c r="G443" s="186">
        <v>5.36</v>
      </c>
      <c r="H443" s="195">
        <f t="shared" si="11"/>
        <v>1.3689976000000001E-2</v>
      </c>
    </row>
    <row r="444" spans="2:8" ht="12.75" customHeight="1" x14ac:dyDescent="0.2">
      <c r="B444" s="194">
        <v>25966</v>
      </c>
      <c r="C444" s="170" t="s">
        <v>168</v>
      </c>
      <c r="D444" s="178" t="s">
        <v>98</v>
      </c>
      <c r="E444" s="178" t="s">
        <v>106</v>
      </c>
      <c r="F444" s="163">
        <v>4.2569999999999999E-4</v>
      </c>
      <c r="G444" s="186">
        <v>13.95</v>
      </c>
      <c r="H444" s="195">
        <f t="shared" si="11"/>
        <v>5.9385149999999992E-3</v>
      </c>
    </row>
    <row r="445" spans="2:8" ht="12.75" customHeight="1" x14ac:dyDescent="0.2">
      <c r="B445" s="194">
        <v>38382</v>
      </c>
      <c r="C445" s="170" t="s">
        <v>169</v>
      </c>
      <c r="D445" s="178" t="s">
        <v>160</v>
      </c>
      <c r="E445" s="178" t="s">
        <v>106</v>
      </c>
      <c r="F445" s="163">
        <v>8.0999999999999996E-4</v>
      </c>
      <c r="G445" s="186">
        <v>6.99</v>
      </c>
      <c r="H445" s="195">
        <f t="shared" si="11"/>
        <v>5.6619000000000001E-3</v>
      </c>
    </row>
    <row r="446" spans="2:8" ht="12.75" customHeight="1" x14ac:dyDescent="0.2">
      <c r="B446" s="194">
        <v>38390</v>
      </c>
      <c r="C446" s="170" t="s">
        <v>170</v>
      </c>
      <c r="D446" s="178" t="s">
        <v>160</v>
      </c>
      <c r="E446" s="178" t="s">
        <v>106</v>
      </c>
      <c r="F446" s="163">
        <v>4.2569999999999999E-4</v>
      </c>
      <c r="G446" s="186">
        <v>21.07</v>
      </c>
      <c r="H446" s="195">
        <f t="shared" si="11"/>
        <v>8.9694990000000006E-3</v>
      </c>
    </row>
    <row r="447" spans="2:8" ht="12.75" x14ac:dyDescent="0.2">
      <c r="B447" s="194">
        <v>38393</v>
      </c>
      <c r="C447" s="170" t="s">
        <v>171</v>
      </c>
      <c r="D447" s="178" t="s">
        <v>160</v>
      </c>
      <c r="E447" s="178" t="s">
        <v>106</v>
      </c>
      <c r="F447" s="163">
        <v>4.2569999999999999E-4</v>
      </c>
      <c r="G447" s="186">
        <v>9.5</v>
      </c>
      <c r="H447" s="195">
        <f t="shared" si="11"/>
        <v>4.0441499999999998E-3</v>
      </c>
    </row>
    <row r="448" spans="2:8" ht="12.75" x14ac:dyDescent="0.2">
      <c r="B448" s="194">
        <v>38396</v>
      </c>
      <c r="C448" s="170" t="s">
        <v>172</v>
      </c>
      <c r="D448" s="178" t="s">
        <v>160</v>
      </c>
      <c r="E448" s="178" t="s">
        <v>106</v>
      </c>
      <c r="F448" s="163">
        <v>1.45E-5</v>
      </c>
      <c r="G448" s="186">
        <v>523.30999999999995</v>
      </c>
      <c r="H448" s="195">
        <f t="shared" si="11"/>
        <v>7.5879949999999993E-3</v>
      </c>
    </row>
    <row r="449" spans="2:8" ht="25.5" x14ac:dyDescent="0.2">
      <c r="B449" s="194">
        <v>38399</v>
      </c>
      <c r="C449" s="170" t="s">
        <v>173</v>
      </c>
      <c r="D449" s="178" t="s">
        <v>160</v>
      </c>
      <c r="E449" s="178" t="s">
        <v>106</v>
      </c>
      <c r="F449" s="163">
        <v>7.2399999999999998E-5</v>
      </c>
      <c r="G449" s="186">
        <v>133.44999999999999</v>
      </c>
      <c r="H449" s="195">
        <f t="shared" si="11"/>
        <v>9.6617799999999983E-3</v>
      </c>
    </row>
    <row r="450" spans="2:8" ht="51" x14ac:dyDescent="0.2">
      <c r="B450" s="194">
        <v>38412</v>
      </c>
      <c r="C450" s="170" t="s">
        <v>174</v>
      </c>
      <c r="D450" s="178" t="s">
        <v>160</v>
      </c>
      <c r="E450" s="178" t="s">
        <v>106</v>
      </c>
      <c r="F450" s="163">
        <v>1.27E-5</v>
      </c>
      <c r="G450" s="186">
        <v>1169.4000000000001</v>
      </c>
      <c r="H450" s="195">
        <f t="shared" si="11"/>
        <v>1.4851380000000001E-2</v>
      </c>
    </row>
    <row r="451" spans="2:8" ht="38.25" x14ac:dyDescent="0.2">
      <c r="B451" s="194">
        <v>38413</v>
      </c>
      <c r="C451" s="170" t="s">
        <v>175</v>
      </c>
      <c r="D451" s="178" t="s">
        <v>160</v>
      </c>
      <c r="E451" s="178" t="s">
        <v>106</v>
      </c>
      <c r="F451" s="163">
        <v>1.24E-5</v>
      </c>
      <c r="G451" s="186">
        <v>657.25</v>
      </c>
      <c r="H451" s="195">
        <f t="shared" si="11"/>
        <v>8.1498999999999999E-3</v>
      </c>
    </row>
    <row r="452" spans="2:8" ht="25.5" x14ac:dyDescent="0.2">
      <c r="B452" s="194">
        <v>38476</v>
      </c>
      <c r="C452" s="170" t="s">
        <v>176</v>
      </c>
      <c r="D452" s="178" t="s">
        <v>160</v>
      </c>
      <c r="E452" s="178" t="s">
        <v>106</v>
      </c>
      <c r="F452" s="163">
        <v>5.8E-5</v>
      </c>
      <c r="G452" s="186">
        <v>201.08</v>
      </c>
      <c r="H452" s="195">
        <f t="shared" si="11"/>
        <v>1.166264E-2</v>
      </c>
    </row>
    <row r="453" spans="2:8" ht="25.5" x14ac:dyDescent="0.2">
      <c r="B453" s="194">
        <v>38477</v>
      </c>
      <c r="C453" s="170" t="s">
        <v>177</v>
      </c>
      <c r="D453" s="178" t="s">
        <v>160</v>
      </c>
      <c r="E453" s="178" t="s">
        <v>106</v>
      </c>
      <c r="F453" s="163">
        <v>1.24E-5</v>
      </c>
      <c r="G453" s="186">
        <v>569.45000000000005</v>
      </c>
      <c r="H453" s="195">
        <f t="shared" si="11"/>
        <v>7.0611800000000002E-3</v>
      </c>
    </row>
    <row r="454" spans="2:8" ht="25.5" x14ac:dyDescent="0.2">
      <c r="B454" s="194">
        <v>12892</v>
      </c>
      <c r="C454" s="170" t="s">
        <v>131</v>
      </c>
      <c r="D454" s="178" t="s">
        <v>159</v>
      </c>
      <c r="E454" s="178" t="s">
        <v>106</v>
      </c>
      <c r="F454" s="163">
        <v>4.3964E-3</v>
      </c>
      <c r="G454" s="186">
        <v>14.48</v>
      </c>
      <c r="H454" s="195">
        <f t="shared" si="11"/>
        <v>6.3659872000000006E-2</v>
      </c>
    </row>
    <row r="455" spans="2:8" ht="25.5" x14ac:dyDescent="0.2">
      <c r="B455" s="194">
        <v>12893</v>
      </c>
      <c r="C455" s="170" t="s">
        <v>132</v>
      </c>
      <c r="D455" s="178" t="s">
        <v>159</v>
      </c>
      <c r="E455" s="178" t="s">
        <v>106</v>
      </c>
      <c r="F455" s="163">
        <v>5.1290000000000005E-4</v>
      </c>
      <c r="G455" s="186">
        <v>77.23</v>
      </c>
      <c r="H455" s="195">
        <f t="shared" si="11"/>
        <v>3.9611267000000006E-2</v>
      </c>
    </row>
    <row r="456" spans="2:8" ht="25.5" x14ac:dyDescent="0.2">
      <c r="B456" s="194">
        <v>36144</v>
      </c>
      <c r="C456" s="170" t="s">
        <v>133</v>
      </c>
      <c r="D456" s="178" t="s">
        <v>160</v>
      </c>
      <c r="E456" s="178" t="s">
        <v>106</v>
      </c>
      <c r="F456" s="163">
        <v>3.5766699999999998E-2</v>
      </c>
      <c r="G456" s="186">
        <v>1.8</v>
      </c>
      <c r="H456" s="195">
        <f t="shared" si="11"/>
        <v>6.4380060000000003E-2</v>
      </c>
    </row>
    <row r="457" spans="2:8" ht="12.75" x14ac:dyDescent="0.2">
      <c r="B457" s="194">
        <v>36146</v>
      </c>
      <c r="C457" s="170" t="s">
        <v>141</v>
      </c>
      <c r="D457" s="178" t="s">
        <v>160</v>
      </c>
      <c r="E457" s="178" t="s">
        <v>106</v>
      </c>
      <c r="F457" s="163">
        <v>3.9790000000000002E-4</v>
      </c>
      <c r="G457" s="186">
        <v>273.52999999999997</v>
      </c>
      <c r="H457" s="195">
        <f t="shared" si="11"/>
        <v>0.108837587</v>
      </c>
    </row>
    <row r="458" spans="2:8" ht="38.25" x14ac:dyDescent="0.2">
      <c r="B458" s="194">
        <v>36149</v>
      </c>
      <c r="C458" s="170" t="s">
        <v>142</v>
      </c>
      <c r="D458" s="178" t="s">
        <v>160</v>
      </c>
      <c r="E458" s="178" t="s">
        <v>106</v>
      </c>
      <c r="F458" s="163">
        <v>2.3039999999999999E-4</v>
      </c>
      <c r="G458" s="186">
        <v>189.05</v>
      </c>
      <c r="H458" s="195">
        <f t="shared" si="11"/>
        <v>4.3557119999999998E-2</v>
      </c>
    </row>
    <row r="459" spans="2:8" ht="25.5" x14ac:dyDescent="0.2">
      <c r="B459" s="194">
        <v>36150</v>
      </c>
      <c r="C459" s="170" t="s">
        <v>143</v>
      </c>
      <c r="D459" s="178" t="s">
        <v>160</v>
      </c>
      <c r="E459" s="178" t="s">
        <v>106</v>
      </c>
      <c r="F459" s="163">
        <v>8.5260000000000002E-4</v>
      </c>
      <c r="G459" s="186">
        <v>47.78</v>
      </c>
      <c r="H459" s="195">
        <f t="shared" si="11"/>
        <v>4.0737228E-2</v>
      </c>
    </row>
    <row r="460" spans="2:8" ht="38.25" x14ac:dyDescent="0.2">
      <c r="B460" s="194">
        <v>36153</v>
      </c>
      <c r="C460" s="170" t="s">
        <v>144</v>
      </c>
      <c r="D460" s="178" t="s">
        <v>160</v>
      </c>
      <c r="E460" s="178" t="s">
        <v>106</v>
      </c>
      <c r="F460" s="163">
        <v>3.4479999999999998E-4</v>
      </c>
      <c r="G460" s="186">
        <v>215.2</v>
      </c>
      <c r="H460" s="195">
        <f t="shared" si="11"/>
        <v>7.4200959999999996E-2</v>
      </c>
    </row>
    <row r="461" spans="2:8" ht="12.75" x14ac:dyDescent="0.2">
      <c r="B461" s="194">
        <v>6111</v>
      </c>
      <c r="C461" s="170" t="s">
        <v>163</v>
      </c>
      <c r="D461" s="178" t="s">
        <v>105</v>
      </c>
      <c r="E461" s="178" t="s">
        <v>125</v>
      </c>
      <c r="F461" s="163">
        <v>0.11188099999999999</v>
      </c>
      <c r="G461" s="186">
        <f>8.86/1.8615</f>
        <v>4.7596024711254366</v>
      </c>
      <c r="H461" s="195">
        <f t="shared" si="11"/>
        <v>0.53250908407198494</v>
      </c>
    </row>
    <row r="462" spans="2:8" ht="12.75" customHeight="1" x14ac:dyDescent="0.2">
      <c r="B462" s="321" t="s">
        <v>108</v>
      </c>
      <c r="C462" s="322"/>
      <c r="D462" s="322"/>
      <c r="E462" s="322"/>
      <c r="F462" s="322"/>
      <c r="G462" s="322"/>
      <c r="H462" s="236">
        <f>SUMIF(E431:E461,"M.O.",H431:H461)</f>
        <v>1.9023656513564329</v>
      </c>
    </row>
    <row r="463" spans="2:8" ht="12.75" customHeight="1" x14ac:dyDescent="0.2">
      <c r="B463" s="312" t="s">
        <v>109</v>
      </c>
      <c r="C463" s="313"/>
      <c r="D463" s="313"/>
      <c r="E463" s="313"/>
      <c r="F463" s="313"/>
      <c r="G463" s="313"/>
      <c r="H463" s="187">
        <f>SUMIF(E431:E461,"MAT.",H431:H461)</f>
        <v>9.8979775589999992</v>
      </c>
    </row>
    <row r="464" spans="2:8" ht="12.75" customHeight="1" x14ac:dyDescent="0.2">
      <c r="B464" s="312" t="s">
        <v>110</v>
      </c>
      <c r="C464" s="313"/>
      <c r="D464" s="313"/>
      <c r="E464" s="313"/>
      <c r="F464" s="313"/>
      <c r="G464" s="313"/>
      <c r="H464" s="188">
        <f>H462+H463</f>
        <v>11.800343210356433</v>
      </c>
    </row>
    <row r="465" spans="2:8" ht="12.75" customHeight="1" x14ac:dyDescent="0.2">
      <c r="B465" s="312" t="s">
        <v>161</v>
      </c>
      <c r="C465" s="313"/>
      <c r="D465" s="313"/>
      <c r="E465" s="313"/>
      <c r="F465" s="313"/>
      <c r="G465" s="313"/>
      <c r="H465" s="187">
        <f>H462*0.8615</f>
        <v>1.6388880086435671</v>
      </c>
    </row>
    <row r="466" spans="2:8" ht="12.75" customHeight="1" x14ac:dyDescent="0.2">
      <c r="B466" s="312" t="s">
        <v>162</v>
      </c>
      <c r="C466" s="313"/>
      <c r="D466" s="313"/>
      <c r="E466" s="313"/>
      <c r="F466" s="313"/>
      <c r="G466" s="313"/>
      <c r="H466" s="187">
        <f>(H464+H465)*0.2882</f>
        <v>3.8731864373158</v>
      </c>
    </row>
    <row r="467" spans="2:8" ht="12.75" customHeight="1" x14ac:dyDescent="0.2">
      <c r="B467" s="312" t="s">
        <v>111</v>
      </c>
      <c r="C467" s="313"/>
      <c r="D467" s="313"/>
      <c r="E467" s="313"/>
      <c r="F467" s="313"/>
      <c r="G467" s="313"/>
      <c r="H467" s="187">
        <v>0</v>
      </c>
    </row>
    <row r="468" spans="2:8" ht="12.75" customHeight="1" x14ac:dyDescent="0.2">
      <c r="B468" s="312" t="s">
        <v>112</v>
      </c>
      <c r="C468" s="313"/>
      <c r="D468" s="313"/>
      <c r="E468" s="313"/>
      <c r="F468" s="313"/>
      <c r="G468" s="313"/>
      <c r="H468" s="187">
        <f>H465+H466</f>
        <v>5.5120744459593674</v>
      </c>
    </row>
    <row r="469" spans="2:8" ht="12.75" customHeight="1" x14ac:dyDescent="0.2">
      <c r="B469" s="312" t="s">
        <v>113</v>
      </c>
      <c r="C469" s="313"/>
      <c r="D469" s="313"/>
      <c r="E469" s="313"/>
      <c r="F469" s="313"/>
      <c r="G469" s="313"/>
      <c r="H469" s="188">
        <f>ROUNDDOWN(H464+H468,2)</f>
        <v>17.309999999999999</v>
      </c>
    </row>
    <row r="470" spans="2:8" ht="12.75" customHeight="1" x14ac:dyDescent="0.2">
      <c r="B470" s="312" t="s">
        <v>114</v>
      </c>
      <c r="C470" s="313"/>
      <c r="D470" s="313"/>
      <c r="E470" s="313"/>
      <c r="F470" s="313"/>
      <c r="G470" s="313"/>
      <c r="H470" s="187">
        <f>'002.Orçamento Sintético'!H25</f>
        <v>25.113999999999997</v>
      </c>
    </row>
    <row r="471" spans="2:8" ht="12.75" customHeight="1" x14ac:dyDescent="0.2">
      <c r="B471" s="316" t="s">
        <v>115</v>
      </c>
      <c r="C471" s="317"/>
      <c r="D471" s="317"/>
      <c r="E471" s="317"/>
      <c r="F471" s="317"/>
      <c r="G471" s="317"/>
      <c r="H471" s="240">
        <f>ROUNDDOWN(H469*H470,2)</f>
        <v>434.72</v>
      </c>
    </row>
    <row r="472" spans="2:8" ht="51" x14ac:dyDescent="0.2">
      <c r="B472" s="237" t="s">
        <v>270</v>
      </c>
      <c r="C472" s="253" t="s">
        <v>269</v>
      </c>
      <c r="D472" s="176" t="s">
        <v>122</v>
      </c>
      <c r="E472" s="176" t="s">
        <v>259</v>
      </c>
      <c r="F472" s="157"/>
      <c r="G472" s="184"/>
      <c r="H472" s="185"/>
    </row>
    <row r="473" spans="2:8" ht="38.25" x14ac:dyDescent="0.2">
      <c r="B473" s="194">
        <v>7568</v>
      </c>
      <c r="C473" s="170" t="s">
        <v>271</v>
      </c>
      <c r="D473" s="178" t="s">
        <v>160</v>
      </c>
      <c r="E473" s="178" t="s">
        <v>106</v>
      </c>
      <c r="F473" s="163">
        <v>3.2730000000000001</v>
      </c>
      <c r="G473" s="186">
        <v>0.61</v>
      </c>
      <c r="H473" s="195">
        <f>F473*G473</f>
        <v>1.9965300000000001</v>
      </c>
    </row>
    <row r="474" spans="2:8" ht="25.5" x14ac:dyDescent="0.2">
      <c r="B474" s="194">
        <v>11002</v>
      </c>
      <c r="C474" s="170" t="s">
        <v>272</v>
      </c>
      <c r="D474" s="178" t="s">
        <v>180</v>
      </c>
      <c r="E474" s="178" t="s">
        <v>106</v>
      </c>
      <c r="F474" s="163">
        <v>4.0000000000000001E-3</v>
      </c>
      <c r="G474" s="186">
        <v>15.95</v>
      </c>
      <c r="H474" s="195">
        <f t="shared" ref="H474:H503" si="12">F474*G474</f>
        <v>6.3799999999999996E-2</v>
      </c>
    </row>
    <row r="475" spans="2:8" ht="25.5" x14ac:dyDescent="0.2">
      <c r="B475" s="194">
        <v>11033</v>
      </c>
      <c r="C475" s="170" t="s">
        <v>273</v>
      </c>
      <c r="D475" s="178" t="s">
        <v>160</v>
      </c>
      <c r="E475" s="178" t="s">
        <v>106</v>
      </c>
      <c r="F475" s="163">
        <v>1.091</v>
      </c>
      <c r="G475" s="186">
        <v>5.86</v>
      </c>
      <c r="H475" s="195">
        <f t="shared" si="12"/>
        <v>6.3932600000000006</v>
      </c>
    </row>
    <row r="476" spans="2:8" ht="38.25" x14ac:dyDescent="0.2">
      <c r="B476" s="194">
        <v>21012</v>
      </c>
      <c r="C476" s="170" t="s">
        <v>274</v>
      </c>
      <c r="D476" s="178" t="s">
        <v>122</v>
      </c>
      <c r="E476" s="178" t="s">
        <v>106</v>
      </c>
      <c r="F476" s="163">
        <v>3.52</v>
      </c>
      <c r="G476" s="186">
        <v>29.71</v>
      </c>
      <c r="H476" s="195">
        <f t="shared" si="12"/>
        <v>104.5792</v>
      </c>
    </row>
    <row r="477" spans="2:8" ht="12.75" customHeight="1" x14ac:dyDescent="0.2">
      <c r="B477" s="194">
        <v>252</v>
      </c>
      <c r="C477" s="170" t="s">
        <v>275</v>
      </c>
      <c r="D477" s="178" t="s">
        <v>105</v>
      </c>
      <c r="E477" s="178" t="s">
        <v>125</v>
      </c>
      <c r="F477" s="163">
        <v>2.7796121999999999</v>
      </c>
      <c r="G477" s="186">
        <f>9.06/1.8615</f>
        <v>4.8670427074939573</v>
      </c>
      <c r="H477" s="195">
        <f t="shared" si="12"/>
        <v>13.528491287671235</v>
      </c>
    </row>
    <row r="478" spans="2:8" ht="12.75" x14ac:dyDescent="0.2">
      <c r="B478" s="194">
        <v>37370</v>
      </c>
      <c r="C478" s="170" t="s">
        <v>155</v>
      </c>
      <c r="D478" s="178" t="s">
        <v>105</v>
      </c>
      <c r="E478" s="178" t="s">
        <v>106</v>
      </c>
      <c r="F478" s="163">
        <v>6.1070000000000002</v>
      </c>
      <c r="G478" s="186">
        <v>2.6</v>
      </c>
      <c r="H478" s="195">
        <f t="shared" si="12"/>
        <v>15.878200000000001</v>
      </c>
    </row>
    <row r="479" spans="2:8" ht="12.75" x14ac:dyDescent="0.2">
      <c r="B479" s="194">
        <v>37371</v>
      </c>
      <c r="C479" s="170" t="s">
        <v>156</v>
      </c>
      <c r="D479" s="178" t="s">
        <v>105</v>
      </c>
      <c r="E479" s="178" t="s">
        <v>106</v>
      </c>
      <c r="F479" s="163">
        <v>6.1070000000000002</v>
      </c>
      <c r="G479" s="186">
        <v>1.04</v>
      </c>
      <c r="H479" s="195">
        <f t="shared" si="12"/>
        <v>6.35128</v>
      </c>
    </row>
    <row r="480" spans="2:8" ht="12.75" x14ac:dyDescent="0.2">
      <c r="B480" s="194">
        <v>37372</v>
      </c>
      <c r="C480" s="170" t="s">
        <v>157</v>
      </c>
      <c r="D480" s="178" t="s">
        <v>105</v>
      </c>
      <c r="E480" s="178" t="s">
        <v>106</v>
      </c>
      <c r="F480" s="163">
        <v>6.1070000000000002</v>
      </c>
      <c r="G480" s="186">
        <v>0.34</v>
      </c>
      <c r="H480" s="195">
        <f t="shared" si="12"/>
        <v>2.0763800000000003</v>
      </c>
    </row>
    <row r="481" spans="2:8" ht="12.75" x14ac:dyDescent="0.2">
      <c r="B481" s="194">
        <v>37373</v>
      </c>
      <c r="C481" s="170" t="s">
        <v>158</v>
      </c>
      <c r="D481" s="178" t="s">
        <v>105</v>
      </c>
      <c r="E481" s="178" t="s">
        <v>106</v>
      </c>
      <c r="F481" s="163">
        <v>6.1070000000000002</v>
      </c>
      <c r="G481" s="186">
        <v>0.05</v>
      </c>
      <c r="H481" s="195">
        <f t="shared" si="12"/>
        <v>0.30535000000000001</v>
      </c>
    </row>
    <row r="482" spans="2:8" ht="12.75" x14ac:dyDescent="0.2">
      <c r="B482" s="194">
        <v>10</v>
      </c>
      <c r="C482" s="170" t="s">
        <v>164</v>
      </c>
      <c r="D482" s="178" t="s">
        <v>160</v>
      </c>
      <c r="E482" s="178" t="s">
        <v>106</v>
      </c>
      <c r="F482" s="163">
        <v>4.2825299999999997E-2</v>
      </c>
      <c r="G482" s="186">
        <v>6.95</v>
      </c>
      <c r="H482" s="195">
        <f t="shared" si="12"/>
        <v>0.29763583499999996</v>
      </c>
    </row>
    <row r="483" spans="2:8" ht="25.5" x14ac:dyDescent="0.2">
      <c r="B483" s="194">
        <v>2711</v>
      </c>
      <c r="C483" s="170" t="s">
        <v>165</v>
      </c>
      <c r="D483" s="178" t="s">
        <v>160</v>
      </c>
      <c r="E483" s="178" t="s">
        <v>106</v>
      </c>
      <c r="F483" s="163">
        <v>3.6256999999999999E-3</v>
      </c>
      <c r="G483" s="186">
        <v>108</v>
      </c>
      <c r="H483" s="195">
        <f t="shared" si="12"/>
        <v>0.39157559999999997</v>
      </c>
    </row>
    <row r="484" spans="2:8" ht="38.25" x14ac:dyDescent="0.2">
      <c r="B484" s="194">
        <v>11359</v>
      </c>
      <c r="C484" s="170" t="s">
        <v>166</v>
      </c>
      <c r="D484" s="178" t="s">
        <v>160</v>
      </c>
      <c r="E484" s="178" t="s">
        <v>106</v>
      </c>
      <c r="F484" s="163">
        <v>3.457E-4</v>
      </c>
      <c r="G484" s="186">
        <v>637.5</v>
      </c>
      <c r="H484" s="195">
        <f t="shared" si="12"/>
        <v>0.22038374999999999</v>
      </c>
    </row>
    <row r="485" spans="2:8" ht="12.75" customHeight="1" x14ac:dyDescent="0.2">
      <c r="B485" s="194">
        <v>12815</v>
      </c>
      <c r="C485" s="170" t="s">
        <v>167</v>
      </c>
      <c r="D485" s="178" t="s">
        <v>160</v>
      </c>
      <c r="E485" s="178" t="s">
        <v>106</v>
      </c>
      <c r="F485" s="163">
        <v>4.8743599999999998E-2</v>
      </c>
      <c r="G485" s="186">
        <v>5.36</v>
      </c>
      <c r="H485" s="195">
        <f t="shared" si="12"/>
        <v>0.26126569599999999</v>
      </c>
    </row>
    <row r="486" spans="2:8" ht="12.75" x14ac:dyDescent="0.2">
      <c r="B486" s="194">
        <v>25966</v>
      </c>
      <c r="C486" s="170" t="s">
        <v>168</v>
      </c>
      <c r="D486" s="178" t="s">
        <v>98</v>
      </c>
      <c r="E486" s="178" t="s">
        <v>106</v>
      </c>
      <c r="F486" s="163">
        <v>8.1241000000000004E-3</v>
      </c>
      <c r="G486" s="186">
        <v>13.95</v>
      </c>
      <c r="H486" s="195">
        <f t="shared" si="12"/>
        <v>0.113331195</v>
      </c>
    </row>
    <row r="487" spans="2:8" ht="12.75" customHeight="1" x14ac:dyDescent="0.2">
      <c r="B487" s="194">
        <v>38382</v>
      </c>
      <c r="C487" s="170" t="s">
        <v>169</v>
      </c>
      <c r="D487" s="178" t="s">
        <v>160</v>
      </c>
      <c r="E487" s="178" t="s">
        <v>106</v>
      </c>
      <c r="F487" s="163">
        <v>1.5458E-2</v>
      </c>
      <c r="G487" s="186">
        <v>6.99</v>
      </c>
      <c r="H487" s="195">
        <f t="shared" si="12"/>
        <v>0.10805142</v>
      </c>
    </row>
    <row r="488" spans="2:8" ht="12.75" customHeight="1" x14ac:dyDescent="0.2">
      <c r="B488" s="194">
        <v>38390</v>
      </c>
      <c r="C488" s="170" t="s">
        <v>170</v>
      </c>
      <c r="D488" s="178" t="s">
        <v>160</v>
      </c>
      <c r="E488" s="178" t="s">
        <v>106</v>
      </c>
      <c r="F488" s="163">
        <v>8.1241000000000004E-3</v>
      </c>
      <c r="G488" s="186">
        <v>21.07</v>
      </c>
      <c r="H488" s="195">
        <f t="shared" si="12"/>
        <v>0.17117478700000002</v>
      </c>
    </row>
    <row r="489" spans="2:8" ht="12.75" x14ac:dyDescent="0.2">
      <c r="B489" s="194">
        <v>38393</v>
      </c>
      <c r="C489" s="170" t="s">
        <v>171</v>
      </c>
      <c r="D489" s="178" t="s">
        <v>160</v>
      </c>
      <c r="E489" s="178" t="s">
        <v>106</v>
      </c>
      <c r="F489" s="163">
        <v>8.1241000000000004E-3</v>
      </c>
      <c r="G489" s="186">
        <v>9.5</v>
      </c>
      <c r="H489" s="195">
        <f t="shared" si="12"/>
        <v>7.717895000000001E-2</v>
      </c>
    </row>
    <row r="490" spans="2:8" ht="12.75" x14ac:dyDescent="0.2">
      <c r="B490" s="194">
        <v>38396</v>
      </c>
      <c r="C490" s="170" t="s">
        <v>172</v>
      </c>
      <c r="D490" s="178" t="s">
        <v>160</v>
      </c>
      <c r="E490" s="178" t="s">
        <v>106</v>
      </c>
      <c r="F490" s="163">
        <v>2.766E-4</v>
      </c>
      <c r="G490" s="186">
        <v>523.30999999999995</v>
      </c>
      <c r="H490" s="195">
        <f t="shared" si="12"/>
        <v>0.14474754599999998</v>
      </c>
    </row>
    <row r="491" spans="2:8" ht="25.5" x14ac:dyDescent="0.2">
      <c r="B491" s="194">
        <v>38399</v>
      </c>
      <c r="C491" s="170" t="s">
        <v>173</v>
      </c>
      <c r="D491" s="178" t="s">
        <v>160</v>
      </c>
      <c r="E491" s="178" t="s">
        <v>106</v>
      </c>
      <c r="F491" s="163">
        <v>1.382E-3</v>
      </c>
      <c r="G491" s="186">
        <v>133.44999999999999</v>
      </c>
      <c r="H491" s="195">
        <f t="shared" si="12"/>
        <v>0.18442789999999998</v>
      </c>
    </row>
    <row r="492" spans="2:8" ht="51" x14ac:dyDescent="0.2">
      <c r="B492" s="194">
        <v>38412</v>
      </c>
      <c r="C492" s="170" t="s">
        <v>174</v>
      </c>
      <c r="D492" s="178" t="s">
        <v>160</v>
      </c>
      <c r="E492" s="178" t="s">
        <v>106</v>
      </c>
      <c r="F492" s="163">
        <v>2.418E-4</v>
      </c>
      <c r="G492" s="186">
        <v>1169.4000000000001</v>
      </c>
      <c r="H492" s="195">
        <f t="shared" si="12"/>
        <v>0.28276092000000003</v>
      </c>
    </row>
    <row r="493" spans="2:8" ht="38.25" x14ac:dyDescent="0.2">
      <c r="B493" s="194">
        <v>38413</v>
      </c>
      <c r="C493" s="170" t="s">
        <v>175</v>
      </c>
      <c r="D493" s="178" t="s">
        <v>160</v>
      </c>
      <c r="E493" s="178" t="s">
        <v>106</v>
      </c>
      <c r="F493" s="163">
        <v>2.3699999999999999E-4</v>
      </c>
      <c r="G493" s="186">
        <v>657.25</v>
      </c>
      <c r="H493" s="195">
        <f t="shared" si="12"/>
        <v>0.15576825</v>
      </c>
    </row>
    <row r="494" spans="2:8" ht="25.5" x14ac:dyDescent="0.2">
      <c r="B494" s="194">
        <v>38476</v>
      </c>
      <c r="C494" s="170" t="s">
        <v>176</v>
      </c>
      <c r="D494" s="178" t="s">
        <v>160</v>
      </c>
      <c r="E494" s="178" t="s">
        <v>106</v>
      </c>
      <c r="F494" s="163">
        <v>1.106E-3</v>
      </c>
      <c r="G494" s="186">
        <v>201.08</v>
      </c>
      <c r="H494" s="195">
        <f t="shared" si="12"/>
        <v>0.22239448000000001</v>
      </c>
    </row>
    <row r="495" spans="2:8" ht="25.5" x14ac:dyDescent="0.2">
      <c r="B495" s="194">
        <v>38477</v>
      </c>
      <c r="C495" s="170" t="s">
        <v>177</v>
      </c>
      <c r="D495" s="178" t="s">
        <v>160</v>
      </c>
      <c r="E495" s="178" t="s">
        <v>106</v>
      </c>
      <c r="F495" s="163">
        <v>2.3699999999999999E-4</v>
      </c>
      <c r="G495" s="186">
        <v>569.45000000000005</v>
      </c>
      <c r="H495" s="195">
        <f t="shared" si="12"/>
        <v>0.13495965000000001</v>
      </c>
    </row>
    <row r="496" spans="2:8" ht="25.5" x14ac:dyDescent="0.2">
      <c r="B496" s="194">
        <v>12892</v>
      </c>
      <c r="C496" s="170" t="s">
        <v>131</v>
      </c>
      <c r="D496" s="178" t="s">
        <v>159</v>
      </c>
      <c r="E496" s="178" t="s">
        <v>106</v>
      </c>
      <c r="F496" s="163">
        <v>8.3902900000000002E-2</v>
      </c>
      <c r="G496" s="186">
        <v>14.48</v>
      </c>
      <c r="H496" s="195">
        <f t="shared" si="12"/>
        <v>1.2149139920000001</v>
      </c>
    </row>
    <row r="497" spans="2:8" ht="25.5" x14ac:dyDescent="0.2">
      <c r="B497" s="194">
        <v>12893</v>
      </c>
      <c r="C497" s="170" t="s">
        <v>132</v>
      </c>
      <c r="D497" s="178" t="s">
        <v>159</v>
      </c>
      <c r="E497" s="178" t="s">
        <v>106</v>
      </c>
      <c r="F497" s="163">
        <v>9.7888999999999997E-3</v>
      </c>
      <c r="G497" s="186">
        <v>77.23</v>
      </c>
      <c r="H497" s="195">
        <f t="shared" si="12"/>
        <v>0.75599674699999997</v>
      </c>
    </row>
    <row r="498" spans="2:8" ht="25.5" x14ac:dyDescent="0.2">
      <c r="B498" s="194">
        <v>36144</v>
      </c>
      <c r="C498" s="170" t="s">
        <v>133</v>
      </c>
      <c r="D498" s="178" t="s">
        <v>160</v>
      </c>
      <c r="E498" s="178" t="s">
        <v>106</v>
      </c>
      <c r="F498" s="163">
        <v>0.68258430000000003</v>
      </c>
      <c r="G498" s="186">
        <v>1.8</v>
      </c>
      <c r="H498" s="195">
        <f t="shared" si="12"/>
        <v>1.2286517400000001</v>
      </c>
    </row>
    <row r="499" spans="2:8" ht="12.75" x14ac:dyDescent="0.2">
      <c r="B499" s="194">
        <v>36146</v>
      </c>
      <c r="C499" s="170" t="s">
        <v>141</v>
      </c>
      <c r="D499" s="178" t="s">
        <v>160</v>
      </c>
      <c r="E499" s="178" t="s">
        <v>106</v>
      </c>
      <c r="F499" s="163">
        <v>7.5934000000000001E-3</v>
      </c>
      <c r="G499" s="186">
        <v>273.52999999999997</v>
      </c>
      <c r="H499" s="195">
        <f t="shared" si="12"/>
        <v>2.0770227019999998</v>
      </c>
    </row>
    <row r="500" spans="2:8" ht="38.25" x14ac:dyDescent="0.2">
      <c r="B500" s="194">
        <v>36149</v>
      </c>
      <c r="C500" s="170" t="s">
        <v>142</v>
      </c>
      <c r="D500" s="178" t="s">
        <v>160</v>
      </c>
      <c r="E500" s="178" t="s">
        <v>106</v>
      </c>
      <c r="F500" s="163">
        <v>4.3969999999999999E-3</v>
      </c>
      <c r="G500" s="186">
        <v>189.05</v>
      </c>
      <c r="H500" s="195">
        <f t="shared" si="12"/>
        <v>0.83125285000000004</v>
      </c>
    </row>
    <row r="501" spans="2:8" ht="25.5" x14ac:dyDescent="0.2">
      <c r="B501" s="194">
        <v>36150</v>
      </c>
      <c r="C501" s="170" t="s">
        <v>143</v>
      </c>
      <c r="D501" s="178" t="s">
        <v>160</v>
      </c>
      <c r="E501" s="178" t="s">
        <v>106</v>
      </c>
      <c r="F501" s="163">
        <v>1.6271500000000001E-2</v>
      </c>
      <c r="G501" s="186">
        <v>47.78</v>
      </c>
      <c r="H501" s="195">
        <f t="shared" si="12"/>
        <v>0.77745227000000006</v>
      </c>
    </row>
    <row r="502" spans="2:8" ht="38.25" x14ac:dyDescent="0.2">
      <c r="B502" s="194">
        <v>36153</v>
      </c>
      <c r="C502" s="170" t="s">
        <v>144</v>
      </c>
      <c r="D502" s="178" t="s">
        <v>160</v>
      </c>
      <c r="E502" s="178" t="s">
        <v>106</v>
      </c>
      <c r="F502" s="163">
        <v>6.5808999999999998E-3</v>
      </c>
      <c r="G502" s="186">
        <v>215.2</v>
      </c>
      <c r="H502" s="195">
        <f t="shared" si="12"/>
        <v>1.4162096799999999</v>
      </c>
    </row>
    <row r="503" spans="2:8" ht="12.75" x14ac:dyDescent="0.2">
      <c r="B503" s="194">
        <v>6110</v>
      </c>
      <c r="C503" s="170" t="s">
        <v>264</v>
      </c>
      <c r="D503" s="178" t="s">
        <v>105</v>
      </c>
      <c r="E503" s="178" t="s">
        <v>125</v>
      </c>
      <c r="F503" s="163">
        <v>3.3841828999999999</v>
      </c>
      <c r="G503" s="186">
        <f>12.11/1.8615</f>
        <v>6.5055063121138863</v>
      </c>
      <c r="H503" s="195">
        <f t="shared" si="12"/>
        <v>22.015823217297875</v>
      </c>
    </row>
    <row r="504" spans="2:8" ht="12.75" customHeight="1" x14ac:dyDescent="0.2">
      <c r="B504" s="321" t="s">
        <v>108</v>
      </c>
      <c r="C504" s="322"/>
      <c r="D504" s="322"/>
      <c r="E504" s="322"/>
      <c r="F504" s="322"/>
      <c r="G504" s="322"/>
      <c r="H504" s="236">
        <f>SUMIF(E473:E503,"M.O.",H473:H503)</f>
        <v>35.544314504969108</v>
      </c>
    </row>
    <row r="505" spans="2:8" ht="12.75" customHeight="1" x14ac:dyDescent="0.2">
      <c r="B505" s="312" t="s">
        <v>109</v>
      </c>
      <c r="C505" s="313"/>
      <c r="D505" s="313"/>
      <c r="E505" s="313"/>
      <c r="F505" s="313"/>
      <c r="G505" s="313"/>
      <c r="H505" s="187">
        <f>SUMIF(E473:E503,"MAT.",H473:H503)</f>
        <v>148.71115596000001</v>
      </c>
    </row>
    <row r="506" spans="2:8" ht="12.75" customHeight="1" x14ac:dyDescent="0.2">
      <c r="B506" s="312" t="s">
        <v>110</v>
      </c>
      <c r="C506" s="313"/>
      <c r="D506" s="313"/>
      <c r="E506" s="313"/>
      <c r="F506" s="313"/>
      <c r="G506" s="313"/>
      <c r="H506" s="188">
        <f>H504+H505</f>
        <v>184.25547046496911</v>
      </c>
    </row>
    <row r="507" spans="2:8" ht="12.75" customHeight="1" x14ac:dyDescent="0.2">
      <c r="B507" s="312" t="s">
        <v>161</v>
      </c>
      <c r="C507" s="313"/>
      <c r="D507" s="313"/>
      <c r="E507" s="313"/>
      <c r="F507" s="313"/>
      <c r="G507" s="313"/>
      <c r="H507" s="187">
        <f>H504*0.8615</f>
        <v>30.621426946030887</v>
      </c>
    </row>
    <row r="508" spans="2:8" ht="12.75" customHeight="1" x14ac:dyDescent="0.2">
      <c r="B508" s="312" t="s">
        <v>162</v>
      </c>
      <c r="C508" s="313"/>
      <c r="D508" s="313"/>
      <c r="E508" s="313"/>
      <c r="F508" s="313"/>
      <c r="G508" s="313"/>
      <c r="H508" s="187">
        <f>(H506+H507)*0.2882</f>
        <v>61.9275218338502</v>
      </c>
    </row>
    <row r="509" spans="2:8" ht="12.75" customHeight="1" x14ac:dyDescent="0.2">
      <c r="B509" s="312" t="s">
        <v>111</v>
      </c>
      <c r="C509" s="313"/>
      <c r="D509" s="313"/>
      <c r="E509" s="313"/>
      <c r="F509" s="313"/>
      <c r="G509" s="313"/>
      <c r="H509" s="187">
        <v>0</v>
      </c>
    </row>
    <row r="510" spans="2:8" ht="12.75" customHeight="1" x14ac:dyDescent="0.2">
      <c r="B510" s="312" t="s">
        <v>112</v>
      </c>
      <c r="C510" s="313"/>
      <c r="D510" s="313"/>
      <c r="E510" s="313"/>
      <c r="F510" s="313"/>
      <c r="G510" s="313"/>
      <c r="H510" s="187">
        <f>H507+H508</f>
        <v>92.548948779881087</v>
      </c>
    </row>
    <row r="511" spans="2:8" ht="12.75" customHeight="1" x14ac:dyDescent="0.2">
      <c r="B511" s="312" t="s">
        <v>113</v>
      </c>
      <c r="C511" s="313"/>
      <c r="D511" s="313"/>
      <c r="E511" s="313"/>
      <c r="F511" s="313"/>
      <c r="G511" s="313"/>
      <c r="H511" s="188">
        <f>ROUNDDOWN(H506+H510,2)</f>
        <v>276.8</v>
      </c>
    </row>
    <row r="512" spans="2:8" ht="12.75" customHeight="1" x14ac:dyDescent="0.2">
      <c r="B512" s="312" t="s">
        <v>114</v>
      </c>
      <c r="C512" s="313"/>
      <c r="D512" s="313"/>
      <c r="E512" s="313"/>
      <c r="F512" s="313"/>
      <c r="G512" s="313"/>
      <c r="H512" s="187">
        <f>'002.Orçamento Sintético'!H26</f>
        <v>8</v>
      </c>
    </row>
    <row r="513" spans="2:8" ht="12.75" customHeight="1" x14ac:dyDescent="0.2">
      <c r="B513" s="316" t="s">
        <v>115</v>
      </c>
      <c r="C513" s="317"/>
      <c r="D513" s="317"/>
      <c r="E513" s="317"/>
      <c r="F513" s="317"/>
      <c r="G513" s="317"/>
      <c r="H513" s="240">
        <f>ROUNDDOWN(H511*H512,2)</f>
        <v>2214.4</v>
      </c>
    </row>
    <row r="514" spans="2:8" s="122" customFormat="1" ht="12.75" x14ac:dyDescent="0.25">
      <c r="B514" s="255" t="s">
        <v>226</v>
      </c>
      <c r="C514" s="256" t="s">
        <v>140</v>
      </c>
      <c r="D514" s="257"/>
      <c r="E514" s="257"/>
      <c r="F514" s="258"/>
      <c r="G514" s="259"/>
      <c r="H514" s="260"/>
    </row>
    <row r="515" spans="2:8" ht="25.5" x14ac:dyDescent="0.2">
      <c r="B515" s="237">
        <v>72897</v>
      </c>
      <c r="C515" s="253" t="s">
        <v>204</v>
      </c>
      <c r="D515" s="176" t="s">
        <v>205</v>
      </c>
      <c r="E515" s="176" t="s">
        <v>210</v>
      </c>
      <c r="F515" s="157"/>
      <c r="G515" s="184"/>
      <c r="H515" s="185"/>
    </row>
    <row r="516" spans="2:8" ht="12.75" x14ac:dyDescent="0.2">
      <c r="B516" s="194">
        <v>20020</v>
      </c>
      <c r="C516" s="238" t="s">
        <v>206</v>
      </c>
      <c r="D516" s="239" t="s">
        <v>105</v>
      </c>
      <c r="E516" s="239" t="s">
        <v>125</v>
      </c>
      <c r="F516" s="163">
        <v>0.251025</v>
      </c>
      <c r="G516" s="186">
        <f>15.76/1.8615</f>
        <v>8.4662906258393775</v>
      </c>
      <c r="H516" s="195">
        <f>F516*G516</f>
        <v>2.1252506043513297</v>
      </c>
    </row>
    <row r="517" spans="2:8" ht="12.75" customHeight="1" x14ac:dyDescent="0.2">
      <c r="B517" s="194">
        <v>37370</v>
      </c>
      <c r="C517" s="238" t="s">
        <v>155</v>
      </c>
      <c r="D517" s="239" t="s">
        <v>105</v>
      </c>
      <c r="E517" s="239" t="s">
        <v>106</v>
      </c>
      <c r="F517" s="163">
        <v>0.95</v>
      </c>
      <c r="G517" s="186">
        <v>2.6</v>
      </c>
      <c r="H517" s="195">
        <f t="shared" ref="H517:H544" si="13">F517*G517</f>
        <v>2.4699999999999998</v>
      </c>
    </row>
    <row r="518" spans="2:8" ht="12.75" customHeight="1" x14ac:dyDescent="0.2">
      <c r="B518" s="194">
        <v>37371</v>
      </c>
      <c r="C518" s="238" t="s">
        <v>156</v>
      </c>
      <c r="D518" s="239" t="s">
        <v>105</v>
      </c>
      <c r="E518" s="239" t="s">
        <v>106</v>
      </c>
      <c r="F518" s="163">
        <v>0.95</v>
      </c>
      <c r="G518" s="186">
        <v>1.04</v>
      </c>
      <c r="H518" s="195">
        <f t="shared" si="13"/>
        <v>0.98799999999999999</v>
      </c>
    </row>
    <row r="519" spans="2:8" ht="12.75" customHeight="1" x14ac:dyDescent="0.2">
      <c r="B519" s="194">
        <v>37372</v>
      </c>
      <c r="C519" s="238" t="s">
        <v>157</v>
      </c>
      <c r="D519" s="239" t="s">
        <v>105</v>
      </c>
      <c r="E519" s="239" t="s">
        <v>106</v>
      </c>
      <c r="F519" s="163">
        <v>0.95</v>
      </c>
      <c r="G519" s="186">
        <v>0.34</v>
      </c>
      <c r="H519" s="195">
        <f t="shared" si="13"/>
        <v>0.32300000000000001</v>
      </c>
    </row>
    <row r="520" spans="2:8" ht="12.75" customHeight="1" x14ac:dyDescent="0.2">
      <c r="B520" s="194">
        <v>37373</v>
      </c>
      <c r="C520" s="238" t="s">
        <v>158</v>
      </c>
      <c r="D520" s="239" t="s">
        <v>105</v>
      </c>
      <c r="E520" s="239" t="s">
        <v>106</v>
      </c>
      <c r="F520" s="163">
        <v>0.95</v>
      </c>
      <c r="G520" s="186">
        <v>0.05</v>
      </c>
      <c r="H520" s="195">
        <f t="shared" si="13"/>
        <v>4.7500000000000001E-2</v>
      </c>
    </row>
    <row r="521" spans="2:8" ht="38.25" x14ac:dyDescent="0.2">
      <c r="B521" s="194">
        <v>37733</v>
      </c>
      <c r="C521" s="238" t="s">
        <v>207</v>
      </c>
      <c r="D521" s="239" t="s">
        <v>160</v>
      </c>
      <c r="E521" s="239" t="s">
        <v>106</v>
      </c>
      <c r="F521" s="163">
        <v>1.4225000000000002E-5</v>
      </c>
      <c r="G521" s="186">
        <v>32290.06</v>
      </c>
      <c r="H521" s="195">
        <f t="shared" si="13"/>
        <v>0.45932610350000008</v>
      </c>
    </row>
    <row r="522" spans="2:8" ht="51" x14ac:dyDescent="0.2">
      <c r="B522" s="194">
        <v>37760</v>
      </c>
      <c r="C522" s="238" t="s">
        <v>208</v>
      </c>
      <c r="D522" s="239" t="s">
        <v>160</v>
      </c>
      <c r="E522" s="239" t="s">
        <v>106</v>
      </c>
      <c r="F522" s="163">
        <v>1.4225000000000002E-5</v>
      </c>
      <c r="G522" s="186">
        <v>275901.89</v>
      </c>
      <c r="H522" s="195">
        <f t="shared" si="13"/>
        <v>3.9247043852500005</v>
      </c>
    </row>
    <row r="523" spans="2:8" ht="12.75" x14ac:dyDescent="0.2">
      <c r="B523" s="194">
        <v>10</v>
      </c>
      <c r="C523" s="238" t="s">
        <v>164</v>
      </c>
      <c r="D523" s="239" t="s">
        <v>160</v>
      </c>
      <c r="E523" s="239" t="s">
        <v>106</v>
      </c>
      <c r="F523" s="163">
        <v>4.9087499999999991E-3</v>
      </c>
      <c r="G523" s="186">
        <v>6.95</v>
      </c>
      <c r="H523" s="195">
        <f t="shared" si="13"/>
        <v>3.4115812499999995E-2</v>
      </c>
    </row>
    <row r="524" spans="2:8" ht="25.5" x14ac:dyDescent="0.2">
      <c r="B524" s="194">
        <v>2711</v>
      </c>
      <c r="C524" s="238" t="s">
        <v>165</v>
      </c>
      <c r="D524" s="239" t="s">
        <v>160</v>
      </c>
      <c r="E524" s="239" t="s">
        <v>106</v>
      </c>
      <c r="F524" s="163">
        <v>4.1558999999999997E-4</v>
      </c>
      <c r="G524" s="186">
        <v>108</v>
      </c>
      <c r="H524" s="195">
        <f t="shared" si="13"/>
        <v>4.4883719999999995E-2</v>
      </c>
    </row>
    <row r="525" spans="2:8" ht="38.25" x14ac:dyDescent="0.2">
      <c r="B525" s="194">
        <v>11359</v>
      </c>
      <c r="C525" s="238" t="s">
        <v>166</v>
      </c>
      <c r="D525" s="239" t="s">
        <v>160</v>
      </c>
      <c r="E525" s="239" t="s">
        <v>106</v>
      </c>
      <c r="F525" s="163">
        <v>3.9619999999999997E-5</v>
      </c>
      <c r="G525" s="186">
        <v>637.5</v>
      </c>
      <c r="H525" s="195">
        <f t="shared" si="13"/>
        <v>2.5257749999999999E-2</v>
      </c>
    </row>
    <row r="526" spans="2:8" ht="12.75" customHeight="1" x14ac:dyDescent="0.2">
      <c r="B526" s="194">
        <v>12815</v>
      </c>
      <c r="C526" s="238" t="s">
        <v>167</v>
      </c>
      <c r="D526" s="239" t="s">
        <v>160</v>
      </c>
      <c r="E526" s="239" t="s">
        <v>106</v>
      </c>
      <c r="F526" s="163">
        <v>5.5871200000000001E-3</v>
      </c>
      <c r="G526" s="186">
        <v>5.36</v>
      </c>
      <c r="H526" s="195">
        <f t="shared" si="13"/>
        <v>2.9946963200000003E-2</v>
      </c>
    </row>
    <row r="527" spans="2:8" ht="12.75" customHeight="1" x14ac:dyDescent="0.2">
      <c r="B527" s="194">
        <v>25966</v>
      </c>
      <c r="C527" s="238" t="s">
        <v>168</v>
      </c>
      <c r="D527" s="239" t="s">
        <v>98</v>
      </c>
      <c r="E527" s="239" t="s">
        <v>106</v>
      </c>
      <c r="F527" s="163">
        <v>9.3120999999999992E-4</v>
      </c>
      <c r="G527" s="186">
        <v>13.95</v>
      </c>
      <c r="H527" s="195">
        <f t="shared" si="13"/>
        <v>1.2990379499999998E-2</v>
      </c>
    </row>
    <row r="528" spans="2:8" ht="12.75" customHeight="1" x14ac:dyDescent="0.2">
      <c r="B528" s="194">
        <v>38382</v>
      </c>
      <c r="C528" s="238" t="s">
        <v>169</v>
      </c>
      <c r="D528" s="239" t="s">
        <v>160</v>
      </c>
      <c r="E528" s="239" t="s">
        <v>106</v>
      </c>
      <c r="F528" s="163">
        <v>1.7718399999999998E-3</v>
      </c>
      <c r="G528" s="186">
        <v>6.99</v>
      </c>
      <c r="H528" s="195">
        <f t="shared" si="13"/>
        <v>1.2385161599999998E-2</v>
      </c>
    </row>
    <row r="529" spans="2:8" ht="12.75" customHeight="1" x14ac:dyDescent="0.2">
      <c r="B529" s="194">
        <v>38390</v>
      </c>
      <c r="C529" s="238" t="s">
        <v>170</v>
      </c>
      <c r="D529" s="239" t="s">
        <v>160</v>
      </c>
      <c r="E529" s="239" t="s">
        <v>106</v>
      </c>
      <c r="F529" s="163">
        <v>9.3120999999999992E-4</v>
      </c>
      <c r="G529" s="186">
        <v>21.07</v>
      </c>
      <c r="H529" s="195">
        <f t="shared" si="13"/>
        <v>1.9620594699999997E-2</v>
      </c>
    </row>
    <row r="530" spans="2:8" ht="12.75" x14ac:dyDescent="0.2">
      <c r="B530" s="194">
        <v>38393</v>
      </c>
      <c r="C530" s="238" t="s">
        <v>171</v>
      </c>
      <c r="D530" s="239" t="s">
        <v>160</v>
      </c>
      <c r="E530" s="239" t="s">
        <v>106</v>
      </c>
      <c r="F530" s="163">
        <v>9.3120999999999992E-4</v>
      </c>
      <c r="G530" s="186">
        <v>9.5</v>
      </c>
      <c r="H530" s="195">
        <f t="shared" si="13"/>
        <v>8.8464949999999994E-3</v>
      </c>
    </row>
    <row r="531" spans="2:8" ht="12.75" x14ac:dyDescent="0.2">
      <c r="B531" s="194">
        <v>38396</v>
      </c>
      <c r="C531" s="238" t="s">
        <v>172</v>
      </c>
      <c r="D531" s="239" t="s">
        <v>160</v>
      </c>
      <c r="E531" s="239" t="s">
        <v>106</v>
      </c>
      <c r="F531" s="163">
        <v>3.171E-5</v>
      </c>
      <c r="G531" s="186">
        <v>523.30999999999995</v>
      </c>
      <c r="H531" s="195">
        <f t="shared" si="13"/>
        <v>1.6594160099999998E-2</v>
      </c>
    </row>
    <row r="532" spans="2:8" ht="25.5" x14ac:dyDescent="0.2">
      <c r="B532" s="194">
        <v>38399</v>
      </c>
      <c r="C532" s="238" t="s">
        <v>173</v>
      </c>
      <c r="D532" s="239" t="s">
        <v>160</v>
      </c>
      <c r="E532" s="239" t="s">
        <v>106</v>
      </c>
      <c r="F532" s="163">
        <v>1.5841E-4</v>
      </c>
      <c r="G532" s="186">
        <v>133.44999999999999</v>
      </c>
      <c r="H532" s="195">
        <f t="shared" si="13"/>
        <v>2.1139814499999996E-2</v>
      </c>
    </row>
    <row r="533" spans="2:8" ht="51" x14ac:dyDescent="0.2">
      <c r="B533" s="194">
        <v>38412</v>
      </c>
      <c r="C533" s="238" t="s">
        <v>174</v>
      </c>
      <c r="D533" s="239" t="s">
        <v>160</v>
      </c>
      <c r="E533" s="239" t="s">
        <v>106</v>
      </c>
      <c r="F533" s="163">
        <v>2.7719999999999999E-5</v>
      </c>
      <c r="G533" s="186">
        <v>1169.4000000000001</v>
      </c>
      <c r="H533" s="195">
        <f t="shared" si="13"/>
        <v>3.2415768000000005E-2</v>
      </c>
    </row>
    <row r="534" spans="2:8" ht="38.25" x14ac:dyDescent="0.2">
      <c r="B534" s="194">
        <v>38413</v>
      </c>
      <c r="C534" s="238" t="s">
        <v>175</v>
      </c>
      <c r="D534" s="239" t="s">
        <v>160</v>
      </c>
      <c r="E534" s="239" t="s">
        <v>106</v>
      </c>
      <c r="F534" s="163">
        <v>2.7159999999999997E-5</v>
      </c>
      <c r="G534" s="186">
        <v>657.25</v>
      </c>
      <c r="H534" s="195">
        <f t="shared" si="13"/>
        <v>1.7850909999999998E-2</v>
      </c>
    </row>
    <row r="535" spans="2:8" ht="25.5" x14ac:dyDescent="0.2">
      <c r="B535" s="194">
        <v>38476</v>
      </c>
      <c r="C535" s="238" t="s">
        <v>176</v>
      </c>
      <c r="D535" s="239" t="s">
        <v>160</v>
      </c>
      <c r="E535" s="239" t="s">
        <v>106</v>
      </c>
      <c r="F535" s="163">
        <v>1.2677000000000001E-4</v>
      </c>
      <c r="G535" s="186">
        <v>201.08</v>
      </c>
      <c r="H535" s="195">
        <f t="shared" si="13"/>
        <v>2.5490911600000003E-2</v>
      </c>
    </row>
    <row r="536" spans="2:8" ht="25.5" x14ac:dyDescent="0.2">
      <c r="B536" s="194">
        <v>38477</v>
      </c>
      <c r="C536" s="238" t="s">
        <v>177</v>
      </c>
      <c r="D536" s="239" t="s">
        <v>160</v>
      </c>
      <c r="E536" s="239" t="s">
        <v>106</v>
      </c>
      <c r="F536" s="163">
        <v>2.7159999999999997E-5</v>
      </c>
      <c r="G536" s="186">
        <v>569.45000000000005</v>
      </c>
      <c r="H536" s="195">
        <f t="shared" si="13"/>
        <v>1.5466262E-2</v>
      </c>
    </row>
    <row r="537" spans="2:8" ht="25.5" x14ac:dyDescent="0.2">
      <c r="B537" s="194">
        <v>12892</v>
      </c>
      <c r="C537" s="238" t="s">
        <v>131</v>
      </c>
      <c r="D537" s="239" t="s">
        <v>159</v>
      </c>
      <c r="E537" s="239" t="s">
        <v>106</v>
      </c>
      <c r="F537" s="163">
        <v>9.6171599999999996E-3</v>
      </c>
      <c r="G537" s="186">
        <v>14.48</v>
      </c>
      <c r="H537" s="195">
        <f t="shared" si="13"/>
        <v>0.1392564768</v>
      </c>
    </row>
    <row r="538" spans="2:8" ht="25.5" x14ac:dyDescent="0.2">
      <c r="B538" s="194">
        <v>12893</v>
      </c>
      <c r="C538" s="238" t="s">
        <v>132</v>
      </c>
      <c r="D538" s="239" t="s">
        <v>159</v>
      </c>
      <c r="E538" s="239" t="s">
        <v>106</v>
      </c>
      <c r="F538" s="163">
        <v>1.12203E-3</v>
      </c>
      <c r="G538" s="186">
        <v>77.23</v>
      </c>
      <c r="H538" s="195">
        <f t="shared" si="13"/>
        <v>8.665437690000001E-2</v>
      </c>
    </row>
    <row r="539" spans="2:8" ht="25.5" x14ac:dyDescent="0.2">
      <c r="B539" s="194">
        <v>36144</v>
      </c>
      <c r="C539" s="238" t="s">
        <v>133</v>
      </c>
      <c r="D539" s="239" t="s">
        <v>160</v>
      </c>
      <c r="E539" s="239" t="s">
        <v>106</v>
      </c>
      <c r="F539" s="163">
        <v>7.823956E-2</v>
      </c>
      <c r="G539" s="186">
        <v>1.8</v>
      </c>
      <c r="H539" s="195">
        <f t="shared" si="13"/>
        <v>0.14083120800000001</v>
      </c>
    </row>
    <row r="540" spans="2:8" ht="12.75" x14ac:dyDescent="0.2">
      <c r="B540" s="194">
        <v>36146</v>
      </c>
      <c r="C540" s="238" t="s">
        <v>141</v>
      </c>
      <c r="D540" s="239" t="s">
        <v>160</v>
      </c>
      <c r="E540" s="239" t="s">
        <v>106</v>
      </c>
      <c r="F540" s="163">
        <v>8.7037999999999992E-4</v>
      </c>
      <c r="G540" s="186">
        <v>273.52999999999997</v>
      </c>
      <c r="H540" s="195">
        <f t="shared" si="13"/>
        <v>0.23807504139999996</v>
      </c>
    </row>
    <row r="541" spans="2:8" ht="38.25" x14ac:dyDescent="0.2">
      <c r="B541" s="194">
        <v>36149</v>
      </c>
      <c r="C541" s="238" t="s">
        <v>142</v>
      </c>
      <c r="D541" s="239" t="s">
        <v>160</v>
      </c>
      <c r="E541" s="239" t="s">
        <v>106</v>
      </c>
      <c r="F541" s="163">
        <v>5.04E-4</v>
      </c>
      <c r="G541" s="186">
        <v>189.05</v>
      </c>
      <c r="H541" s="195">
        <f t="shared" si="13"/>
        <v>9.528120000000001E-2</v>
      </c>
    </row>
    <row r="542" spans="2:8" ht="25.5" x14ac:dyDescent="0.2">
      <c r="B542" s="194">
        <v>36150</v>
      </c>
      <c r="C542" s="238" t="s">
        <v>143</v>
      </c>
      <c r="D542" s="239" t="s">
        <v>160</v>
      </c>
      <c r="E542" s="239" t="s">
        <v>106</v>
      </c>
      <c r="F542" s="163">
        <v>1.8650799999999999E-3</v>
      </c>
      <c r="G542" s="186">
        <v>47.78</v>
      </c>
      <c r="H542" s="195">
        <f t="shared" si="13"/>
        <v>8.9113522399999992E-2</v>
      </c>
    </row>
    <row r="543" spans="2:8" ht="38.25" x14ac:dyDescent="0.2">
      <c r="B543" s="194">
        <v>36153</v>
      </c>
      <c r="C543" s="238" t="s">
        <v>144</v>
      </c>
      <c r="D543" s="239" t="s">
        <v>160</v>
      </c>
      <c r="E543" s="239" t="s">
        <v>106</v>
      </c>
      <c r="F543" s="163">
        <v>7.5431999999999995E-4</v>
      </c>
      <c r="G543" s="186">
        <v>215.2</v>
      </c>
      <c r="H543" s="195">
        <f t="shared" si="13"/>
        <v>0.16232966399999998</v>
      </c>
    </row>
    <row r="544" spans="2:8" ht="12.75" x14ac:dyDescent="0.2">
      <c r="B544" s="194">
        <v>6111</v>
      </c>
      <c r="C544" s="238" t="s">
        <v>163</v>
      </c>
      <c r="D544" s="239" t="s">
        <v>105</v>
      </c>
      <c r="E544" s="239" t="s">
        <v>125</v>
      </c>
      <c r="F544" s="163">
        <v>0.71196999999999999</v>
      </c>
      <c r="G544" s="186">
        <f>8.86/1.8615</f>
        <v>4.7596024711254366</v>
      </c>
      <c r="H544" s="195">
        <f t="shared" si="13"/>
        <v>3.388694171367177</v>
      </c>
    </row>
    <row r="545" spans="2:8" ht="12.75" customHeight="1" x14ac:dyDescent="0.2">
      <c r="B545" s="321" t="s">
        <v>108</v>
      </c>
      <c r="C545" s="322"/>
      <c r="D545" s="322"/>
      <c r="E545" s="322"/>
      <c r="F545" s="322"/>
      <c r="G545" s="322"/>
      <c r="H545" s="236">
        <f>SUMIF(E516:E544,"M.O.",H516:H544)</f>
        <v>5.5139447757185067</v>
      </c>
    </row>
    <row r="546" spans="2:8" ht="12.75" customHeight="1" x14ac:dyDescent="0.2">
      <c r="B546" s="312" t="s">
        <v>109</v>
      </c>
      <c r="C546" s="313"/>
      <c r="D546" s="313"/>
      <c r="E546" s="313"/>
      <c r="F546" s="313"/>
      <c r="G546" s="313"/>
      <c r="H546" s="187">
        <f>SUMIF(E516:E544,"MAT.",H516:H544)</f>
        <v>9.4810766809499984</v>
      </c>
    </row>
    <row r="547" spans="2:8" ht="12.75" customHeight="1" x14ac:dyDescent="0.2">
      <c r="B547" s="312" t="s">
        <v>110</v>
      </c>
      <c r="C547" s="313"/>
      <c r="D547" s="313"/>
      <c r="E547" s="313"/>
      <c r="F547" s="313"/>
      <c r="G547" s="313"/>
      <c r="H547" s="188">
        <f>H545+H546</f>
        <v>14.995021456668505</v>
      </c>
    </row>
    <row r="548" spans="2:8" ht="12.75" customHeight="1" x14ac:dyDescent="0.2">
      <c r="B548" s="312" t="s">
        <v>161</v>
      </c>
      <c r="C548" s="313"/>
      <c r="D548" s="313"/>
      <c r="E548" s="313"/>
      <c r="F548" s="313"/>
      <c r="G548" s="313"/>
      <c r="H548" s="187">
        <f>H545*0.8615</f>
        <v>4.7502634242814938</v>
      </c>
    </row>
    <row r="549" spans="2:8" ht="12.75" customHeight="1" x14ac:dyDescent="0.2">
      <c r="B549" s="312" t="s">
        <v>162</v>
      </c>
      <c r="C549" s="313"/>
      <c r="D549" s="313"/>
      <c r="E549" s="313"/>
      <c r="F549" s="313"/>
      <c r="G549" s="313"/>
      <c r="H549" s="187">
        <f>(H547+H548)*0.2882</f>
        <v>5.6905911026897895</v>
      </c>
    </row>
    <row r="550" spans="2:8" ht="12.75" customHeight="1" x14ac:dyDescent="0.2">
      <c r="B550" s="312" t="s">
        <v>111</v>
      </c>
      <c r="C550" s="313"/>
      <c r="D550" s="313"/>
      <c r="E550" s="313"/>
      <c r="F550" s="313"/>
      <c r="G550" s="313"/>
      <c r="H550" s="187">
        <v>0</v>
      </c>
    </row>
    <row r="551" spans="2:8" ht="12.75" customHeight="1" x14ac:dyDescent="0.2">
      <c r="B551" s="312" t="s">
        <v>112</v>
      </c>
      <c r="C551" s="313"/>
      <c r="D551" s="313"/>
      <c r="E551" s="313"/>
      <c r="F551" s="313"/>
      <c r="G551" s="313"/>
      <c r="H551" s="187">
        <f>H548+H549</f>
        <v>10.440854526971282</v>
      </c>
    </row>
    <row r="552" spans="2:8" ht="12.75" customHeight="1" x14ac:dyDescent="0.2">
      <c r="B552" s="312" t="s">
        <v>113</v>
      </c>
      <c r="C552" s="313"/>
      <c r="D552" s="313"/>
      <c r="E552" s="313"/>
      <c r="F552" s="313"/>
      <c r="G552" s="313"/>
      <c r="H552" s="188">
        <f>ROUNDDOWN(H547+H551,2)</f>
        <v>25.43</v>
      </c>
    </row>
    <row r="553" spans="2:8" ht="12.75" customHeight="1" x14ac:dyDescent="0.2">
      <c r="B553" s="312" t="s">
        <v>114</v>
      </c>
      <c r="C553" s="313"/>
      <c r="D553" s="313"/>
      <c r="E553" s="313"/>
      <c r="F553" s="313"/>
      <c r="G553" s="313"/>
      <c r="H553" s="187">
        <f>'002.Orçamento Sintético'!H28</f>
        <v>6.55</v>
      </c>
    </row>
    <row r="554" spans="2:8" ht="12.75" customHeight="1" x14ac:dyDescent="0.2">
      <c r="B554" s="316" t="s">
        <v>115</v>
      </c>
      <c r="C554" s="317"/>
      <c r="D554" s="317"/>
      <c r="E554" s="317"/>
      <c r="F554" s="317"/>
      <c r="G554" s="317"/>
      <c r="H554" s="240">
        <f>ROUNDDOWN(H552*H553,2)</f>
        <v>166.56</v>
      </c>
    </row>
    <row r="555" spans="2:8" ht="38.25" x14ac:dyDescent="0.2">
      <c r="B555" s="237">
        <v>97914</v>
      </c>
      <c r="C555" s="253" t="s">
        <v>211</v>
      </c>
      <c r="D555" s="176" t="s">
        <v>212</v>
      </c>
      <c r="E555" s="176" t="s">
        <v>210</v>
      </c>
      <c r="F555" s="157"/>
      <c r="G555" s="184"/>
      <c r="H555" s="185"/>
    </row>
    <row r="556" spans="2:8" ht="38.25" x14ac:dyDescent="0.2">
      <c r="B556" s="194">
        <v>37733</v>
      </c>
      <c r="C556" s="170" t="s">
        <v>207</v>
      </c>
      <c r="D556" s="178" t="s">
        <v>160</v>
      </c>
      <c r="E556" s="178" t="s">
        <v>106</v>
      </c>
      <c r="F556" s="163">
        <v>1.522338E-6</v>
      </c>
      <c r="G556" s="186">
        <v>32290.06</v>
      </c>
      <c r="H556" s="195">
        <f>F556*G556</f>
        <v>4.9156385360280004E-2</v>
      </c>
    </row>
    <row r="557" spans="2:8" ht="51" x14ac:dyDescent="0.2">
      <c r="B557" s="194">
        <v>37752</v>
      </c>
      <c r="C557" s="170" t="s">
        <v>213</v>
      </c>
      <c r="D557" s="178" t="s">
        <v>160</v>
      </c>
      <c r="E557" s="178" t="s">
        <v>106</v>
      </c>
      <c r="F557" s="163">
        <v>1.522338E-6</v>
      </c>
      <c r="G557" s="186">
        <v>261995.24</v>
      </c>
      <c r="H557" s="195">
        <f t="shared" ref="H557:H563" si="14">F557*G557</f>
        <v>0.39884530967111997</v>
      </c>
    </row>
    <row r="558" spans="2:8" ht="12.75" customHeight="1" x14ac:dyDescent="0.2">
      <c r="B558" s="194">
        <v>4221</v>
      </c>
      <c r="C558" s="170" t="s">
        <v>209</v>
      </c>
      <c r="D558" s="178" t="s">
        <v>98</v>
      </c>
      <c r="E558" s="178" t="s">
        <v>106</v>
      </c>
      <c r="F558" s="163">
        <v>0.25539420000000002</v>
      </c>
      <c r="G558" s="186">
        <v>3.67</v>
      </c>
      <c r="H558" s="195">
        <f t="shared" si="14"/>
        <v>0.93729671400000003</v>
      </c>
    </row>
    <row r="559" spans="2:8" ht="12.75" customHeight="1" x14ac:dyDescent="0.2">
      <c r="B559" s="194">
        <v>20020</v>
      </c>
      <c r="C559" s="170" t="s">
        <v>206</v>
      </c>
      <c r="D559" s="178" t="s">
        <v>105</v>
      </c>
      <c r="E559" s="178" t="s">
        <v>125</v>
      </c>
      <c r="F559" s="163">
        <v>1.3073382000000001E-2</v>
      </c>
      <c r="G559" s="186">
        <f>15.76/1.8615</f>
        <v>8.4662906258393775</v>
      </c>
      <c r="H559" s="195">
        <f t="shared" si="14"/>
        <v>0.11068305147461727</v>
      </c>
    </row>
    <row r="560" spans="2:8" ht="12.75" customHeight="1" x14ac:dyDescent="0.2">
      <c r="B560" s="194">
        <v>37370</v>
      </c>
      <c r="C560" s="170" t="s">
        <v>155</v>
      </c>
      <c r="D560" s="178" t="s">
        <v>105</v>
      </c>
      <c r="E560" s="178" t="s">
        <v>106</v>
      </c>
      <c r="F560" s="163">
        <v>1.302E-2</v>
      </c>
      <c r="G560" s="186">
        <v>2.6</v>
      </c>
      <c r="H560" s="195">
        <f t="shared" si="14"/>
        <v>3.3852E-2</v>
      </c>
    </row>
    <row r="561" spans="2:8" ht="12.75" customHeight="1" x14ac:dyDescent="0.2">
      <c r="B561" s="194">
        <v>37371</v>
      </c>
      <c r="C561" s="170" t="s">
        <v>156</v>
      </c>
      <c r="D561" s="178" t="s">
        <v>105</v>
      </c>
      <c r="E561" s="178" t="s">
        <v>106</v>
      </c>
      <c r="F561" s="163">
        <v>1.302E-2</v>
      </c>
      <c r="G561" s="186">
        <v>1.04</v>
      </c>
      <c r="H561" s="195">
        <f t="shared" si="14"/>
        <v>1.35408E-2</v>
      </c>
    </row>
    <row r="562" spans="2:8" ht="12.75" x14ac:dyDescent="0.2">
      <c r="B562" s="194">
        <v>37372</v>
      </c>
      <c r="C562" s="170" t="s">
        <v>157</v>
      </c>
      <c r="D562" s="178" t="s">
        <v>105</v>
      </c>
      <c r="E562" s="178" t="s">
        <v>106</v>
      </c>
      <c r="F562" s="163">
        <v>1.302E-2</v>
      </c>
      <c r="G562" s="186">
        <v>0.34</v>
      </c>
      <c r="H562" s="195">
        <f t="shared" si="14"/>
        <v>4.4268000000000007E-3</v>
      </c>
    </row>
    <row r="563" spans="2:8" ht="12.75" x14ac:dyDescent="0.2">
      <c r="B563" s="194">
        <v>37373</v>
      </c>
      <c r="C563" s="170" t="s">
        <v>158</v>
      </c>
      <c r="D563" s="178" t="s">
        <v>105</v>
      </c>
      <c r="E563" s="178" t="s">
        <v>106</v>
      </c>
      <c r="F563" s="163">
        <v>1.302E-2</v>
      </c>
      <c r="G563" s="186">
        <v>0.05</v>
      </c>
      <c r="H563" s="195">
        <f t="shared" si="14"/>
        <v>6.510000000000001E-4</v>
      </c>
    </row>
    <row r="564" spans="2:8" ht="12.75" customHeight="1" x14ac:dyDescent="0.2">
      <c r="B564" s="321" t="s">
        <v>108</v>
      </c>
      <c r="C564" s="322"/>
      <c r="D564" s="322"/>
      <c r="E564" s="322"/>
      <c r="F564" s="322"/>
      <c r="G564" s="322"/>
      <c r="H564" s="236">
        <f>SUMIF(E556:E563,"M.O.",H556:H563)</f>
        <v>0.11068305147461727</v>
      </c>
    </row>
    <row r="565" spans="2:8" ht="12.75" customHeight="1" x14ac:dyDescent="0.2">
      <c r="B565" s="312" t="s">
        <v>109</v>
      </c>
      <c r="C565" s="313"/>
      <c r="D565" s="313"/>
      <c r="E565" s="313"/>
      <c r="F565" s="313"/>
      <c r="G565" s="313"/>
      <c r="H565" s="187">
        <f>SUMIF(E556:E563,"MAT.",H556:H563)</f>
        <v>1.4377690090313999</v>
      </c>
    </row>
    <row r="566" spans="2:8" ht="12.75" customHeight="1" x14ac:dyDescent="0.2">
      <c r="B566" s="312" t="s">
        <v>110</v>
      </c>
      <c r="C566" s="313"/>
      <c r="D566" s="313"/>
      <c r="E566" s="313"/>
      <c r="F566" s="313"/>
      <c r="G566" s="313"/>
      <c r="H566" s="188">
        <f>H564+H565</f>
        <v>1.5484520605060172</v>
      </c>
    </row>
    <row r="567" spans="2:8" ht="12.75" customHeight="1" x14ac:dyDescent="0.2">
      <c r="B567" s="312" t="s">
        <v>161</v>
      </c>
      <c r="C567" s="313"/>
      <c r="D567" s="313"/>
      <c r="E567" s="313"/>
      <c r="F567" s="313"/>
      <c r="G567" s="313"/>
      <c r="H567" s="187">
        <f>H564*0.8615</f>
        <v>9.5353448845382785E-2</v>
      </c>
    </row>
    <row r="568" spans="2:8" ht="12.75" customHeight="1" x14ac:dyDescent="0.2">
      <c r="B568" s="312" t="s">
        <v>162</v>
      </c>
      <c r="C568" s="313"/>
      <c r="D568" s="313"/>
      <c r="E568" s="313"/>
      <c r="F568" s="313"/>
      <c r="G568" s="313"/>
      <c r="H568" s="187">
        <f>(H566+H567)*0.2882</f>
        <v>0.47374474779507353</v>
      </c>
    </row>
    <row r="569" spans="2:8" ht="12.75" customHeight="1" x14ac:dyDescent="0.2">
      <c r="B569" s="312" t="s">
        <v>111</v>
      </c>
      <c r="C569" s="313"/>
      <c r="D569" s="313"/>
      <c r="E569" s="313"/>
      <c r="F569" s="313"/>
      <c r="G569" s="313"/>
      <c r="H569" s="187">
        <v>0</v>
      </c>
    </row>
    <row r="570" spans="2:8" ht="12.75" customHeight="1" x14ac:dyDescent="0.2">
      <c r="B570" s="312" t="s">
        <v>112</v>
      </c>
      <c r="C570" s="313"/>
      <c r="D570" s="313"/>
      <c r="E570" s="313"/>
      <c r="F570" s="313"/>
      <c r="G570" s="313"/>
      <c r="H570" s="187">
        <f>H567+H568</f>
        <v>0.56909819664045636</v>
      </c>
    </row>
    <row r="571" spans="2:8" ht="12.75" customHeight="1" x14ac:dyDescent="0.2">
      <c r="B571" s="312" t="s">
        <v>113</v>
      </c>
      <c r="C571" s="313"/>
      <c r="D571" s="313"/>
      <c r="E571" s="313"/>
      <c r="F571" s="313"/>
      <c r="G571" s="313"/>
      <c r="H571" s="188">
        <f>ROUNDDOWN(H566+H570,2)</f>
        <v>2.11</v>
      </c>
    </row>
    <row r="572" spans="2:8" ht="12.75" customHeight="1" x14ac:dyDescent="0.2">
      <c r="B572" s="312" t="s">
        <v>114</v>
      </c>
      <c r="C572" s="313"/>
      <c r="D572" s="313"/>
      <c r="E572" s="313"/>
      <c r="F572" s="313"/>
      <c r="G572" s="313"/>
      <c r="H572" s="187">
        <f>'002.Orçamento Sintético'!H29</f>
        <v>65.5</v>
      </c>
    </row>
    <row r="573" spans="2:8" ht="12.75" customHeight="1" x14ac:dyDescent="0.2">
      <c r="B573" s="316" t="s">
        <v>115</v>
      </c>
      <c r="C573" s="317"/>
      <c r="D573" s="317"/>
      <c r="E573" s="317"/>
      <c r="F573" s="317"/>
      <c r="G573" s="317"/>
      <c r="H573" s="240">
        <f>ROUNDDOWN(H571*H572,2)</f>
        <v>138.19999999999999</v>
      </c>
    </row>
    <row r="574" spans="2:8" ht="12.75" x14ac:dyDescent="0.2">
      <c r="B574" s="237" t="s">
        <v>153</v>
      </c>
      <c r="C574" s="253" t="s">
        <v>121</v>
      </c>
      <c r="D574" s="176" t="s">
        <v>107</v>
      </c>
      <c r="E574" s="176" t="s">
        <v>146</v>
      </c>
      <c r="F574" s="157"/>
      <c r="G574" s="184"/>
      <c r="H574" s="185"/>
    </row>
    <row r="575" spans="2:8" ht="12.75" x14ac:dyDescent="0.2">
      <c r="B575" s="194">
        <v>6111</v>
      </c>
      <c r="C575" s="170" t="s">
        <v>163</v>
      </c>
      <c r="D575" s="178" t="s">
        <v>105</v>
      </c>
      <c r="E575" s="178" t="s">
        <v>125</v>
      </c>
      <c r="F575" s="163">
        <v>0.14239400000000002</v>
      </c>
      <c r="G575" s="186">
        <f>8.86/1.8615</f>
        <v>4.7596024711254366</v>
      </c>
      <c r="H575" s="195">
        <f>F575*G575</f>
        <v>0.67773883427343551</v>
      </c>
    </row>
    <row r="576" spans="2:8" ht="12.75" customHeight="1" x14ac:dyDescent="0.2">
      <c r="B576" s="194">
        <v>37370</v>
      </c>
      <c r="C576" s="170" t="s">
        <v>155</v>
      </c>
      <c r="D576" s="178" t="s">
        <v>105</v>
      </c>
      <c r="E576" s="178" t="s">
        <v>106</v>
      </c>
      <c r="F576" s="163">
        <v>0.14000000000000001</v>
      </c>
      <c r="G576" s="186">
        <v>2.6</v>
      </c>
      <c r="H576" s="195">
        <f t="shared" ref="H576:H600" si="15">F576*G576</f>
        <v>0.36400000000000005</v>
      </c>
    </row>
    <row r="577" spans="2:8" ht="12.75" customHeight="1" x14ac:dyDescent="0.2">
      <c r="B577" s="194">
        <v>37371</v>
      </c>
      <c r="C577" s="170" t="s">
        <v>156</v>
      </c>
      <c r="D577" s="178" t="s">
        <v>105</v>
      </c>
      <c r="E577" s="178" t="s">
        <v>106</v>
      </c>
      <c r="F577" s="163">
        <v>0.14000000000000001</v>
      </c>
      <c r="G577" s="186">
        <v>1.04</v>
      </c>
      <c r="H577" s="195">
        <f t="shared" si="15"/>
        <v>0.14560000000000001</v>
      </c>
    </row>
    <row r="578" spans="2:8" ht="12.75" customHeight="1" x14ac:dyDescent="0.2">
      <c r="B578" s="194">
        <v>37372</v>
      </c>
      <c r="C578" s="170" t="s">
        <v>157</v>
      </c>
      <c r="D578" s="178" t="s">
        <v>105</v>
      </c>
      <c r="E578" s="178" t="s">
        <v>106</v>
      </c>
      <c r="F578" s="163">
        <v>0.14000000000000001</v>
      </c>
      <c r="G578" s="186">
        <v>0.34</v>
      </c>
      <c r="H578" s="195">
        <f t="shared" si="15"/>
        <v>4.760000000000001E-2</v>
      </c>
    </row>
    <row r="579" spans="2:8" ht="12.75" customHeight="1" x14ac:dyDescent="0.2">
      <c r="B579" s="194">
        <v>37373</v>
      </c>
      <c r="C579" s="170" t="s">
        <v>158</v>
      </c>
      <c r="D579" s="178" t="s">
        <v>105</v>
      </c>
      <c r="E579" s="178" t="s">
        <v>106</v>
      </c>
      <c r="F579" s="163">
        <v>0.14000000000000001</v>
      </c>
      <c r="G579" s="186">
        <v>0.05</v>
      </c>
      <c r="H579" s="195">
        <f t="shared" si="15"/>
        <v>7.000000000000001E-3</v>
      </c>
    </row>
    <row r="580" spans="2:8" ht="12.75" customHeight="1" x14ac:dyDescent="0.2">
      <c r="B580" s="194">
        <v>10</v>
      </c>
      <c r="C580" s="170" t="s">
        <v>164</v>
      </c>
      <c r="D580" s="178" t="s">
        <v>160</v>
      </c>
      <c r="E580" s="178" t="s">
        <v>106</v>
      </c>
      <c r="F580" s="163">
        <v>9.8174999999999998E-4</v>
      </c>
      <c r="G580" s="186">
        <v>6.95</v>
      </c>
      <c r="H580" s="195">
        <f t="shared" si="15"/>
        <v>6.8231625000000004E-3</v>
      </c>
    </row>
    <row r="581" spans="2:8" ht="25.5" x14ac:dyDescent="0.2">
      <c r="B581" s="194">
        <v>2711</v>
      </c>
      <c r="C581" s="170" t="s">
        <v>165</v>
      </c>
      <c r="D581" s="178" t="s">
        <v>160</v>
      </c>
      <c r="E581" s="178" t="s">
        <v>106</v>
      </c>
      <c r="F581" s="163">
        <v>8.3117999999999999E-5</v>
      </c>
      <c r="G581" s="186">
        <v>108</v>
      </c>
      <c r="H581" s="195">
        <f t="shared" si="15"/>
        <v>8.976744E-3</v>
      </c>
    </row>
    <row r="582" spans="2:8" ht="38.25" x14ac:dyDescent="0.2">
      <c r="B582" s="194">
        <v>11359</v>
      </c>
      <c r="C582" s="170" t="s">
        <v>166</v>
      </c>
      <c r="D582" s="178" t="s">
        <v>160</v>
      </c>
      <c r="E582" s="178" t="s">
        <v>106</v>
      </c>
      <c r="F582" s="163">
        <v>7.9240000000000007E-6</v>
      </c>
      <c r="G582" s="186">
        <v>637.5</v>
      </c>
      <c r="H582" s="195">
        <f t="shared" si="15"/>
        <v>5.0515500000000001E-3</v>
      </c>
    </row>
    <row r="583" spans="2:8" ht="12.75" x14ac:dyDescent="0.2">
      <c r="B583" s="194">
        <v>12815</v>
      </c>
      <c r="C583" s="170" t="s">
        <v>167</v>
      </c>
      <c r="D583" s="178" t="s">
        <v>160</v>
      </c>
      <c r="E583" s="178" t="s">
        <v>106</v>
      </c>
      <c r="F583" s="163">
        <v>1.1174240000000001E-3</v>
      </c>
      <c r="G583" s="186">
        <v>5.36</v>
      </c>
      <c r="H583" s="195">
        <f t="shared" si="15"/>
        <v>5.9893926400000005E-3</v>
      </c>
    </row>
    <row r="584" spans="2:8" ht="12.75" x14ac:dyDescent="0.2">
      <c r="B584" s="194">
        <v>25966</v>
      </c>
      <c r="C584" s="170" t="s">
        <v>168</v>
      </c>
      <c r="D584" s="178" t="s">
        <v>98</v>
      </c>
      <c r="E584" s="178" t="s">
        <v>106</v>
      </c>
      <c r="F584" s="163">
        <v>1.8624200000000001E-4</v>
      </c>
      <c r="G584" s="186">
        <v>13.95</v>
      </c>
      <c r="H584" s="195">
        <f t="shared" si="15"/>
        <v>2.5980758999999999E-3</v>
      </c>
    </row>
    <row r="585" spans="2:8" ht="12.75" customHeight="1" x14ac:dyDescent="0.2">
      <c r="B585" s="194">
        <v>38382</v>
      </c>
      <c r="C585" s="170" t="s">
        <v>169</v>
      </c>
      <c r="D585" s="178" t="s">
        <v>160</v>
      </c>
      <c r="E585" s="178" t="s">
        <v>106</v>
      </c>
      <c r="F585" s="163">
        <v>3.5436800000000003E-4</v>
      </c>
      <c r="G585" s="186">
        <v>6.99</v>
      </c>
      <c r="H585" s="195">
        <f t="shared" si="15"/>
        <v>2.4770323200000001E-3</v>
      </c>
    </row>
    <row r="586" spans="2:8" ht="12.75" customHeight="1" x14ac:dyDescent="0.2">
      <c r="B586" s="194">
        <v>38390</v>
      </c>
      <c r="C586" s="170" t="s">
        <v>170</v>
      </c>
      <c r="D586" s="178" t="s">
        <v>160</v>
      </c>
      <c r="E586" s="178" t="s">
        <v>106</v>
      </c>
      <c r="F586" s="163">
        <v>1.8624200000000001E-4</v>
      </c>
      <c r="G586" s="186">
        <v>21.07</v>
      </c>
      <c r="H586" s="195">
        <f t="shared" si="15"/>
        <v>3.9241189400000005E-3</v>
      </c>
    </row>
    <row r="587" spans="2:8" ht="12.75" customHeight="1" x14ac:dyDescent="0.2">
      <c r="B587" s="194">
        <v>38393</v>
      </c>
      <c r="C587" s="170" t="s">
        <v>171</v>
      </c>
      <c r="D587" s="178" t="s">
        <v>160</v>
      </c>
      <c r="E587" s="178" t="s">
        <v>106</v>
      </c>
      <c r="F587" s="163">
        <v>1.8624200000000001E-4</v>
      </c>
      <c r="G587" s="186">
        <v>9.5</v>
      </c>
      <c r="H587" s="195">
        <f t="shared" si="15"/>
        <v>1.769299E-3</v>
      </c>
    </row>
    <row r="588" spans="2:8" ht="12.75" customHeight="1" x14ac:dyDescent="0.2">
      <c r="B588" s="194">
        <v>38396</v>
      </c>
      <c r="C588" s="170" t="s">
        <v>172</v>
      </c>
      <c r="D588" s="178" t="s">
        <v>160</v>
      </c>
      <c r="E588" s="178" t="s">
        <v>106</v>
      </c>
      <c r="F588" s="163">
        <v>6.3420000000000013E-6</v>
      </c>
      <c r="G588" s="186">
        <v>523.30999999999995</v>
      </c>
      <c r="H588" s="195">
        <f t="shared" si="15"/>
        <v>3.3188320200000002E-3</v>
      </c>
    </row>
    <row r="589" spans="2:8" ht="25.5" x14ac:dyDescent="0.2">
      <c r="B589" s="194">
        <v>38399</v>
      </c>
      <c r="C589" s="170" t="s">
        <v>173</v>
      </c>
      <c r="D589" s="178" t="s">
        <v>160</v>
      </c>
      <c r="E589" s="178" t="s">
        <v>106</v>
      </c>
      <c r="F589" s="163">
        <v>3.1682000000000006E-5</v>
      </c>
      <c r="G589" s="186">
        <v>133.44999999999999</v>
      </c>
      <c r="H589" s="195">
        <f t="shared" si="15"/>
        <v>4.2279629000000008E-3</v>
      </c>
    </row>
    <row r="590" spans="2:8" ht="51" x14ac:dyDescent="0.2">
      <c r="B590" s="194">
        <v>38412</v>
      </c>
      <c r="C590" s="170" t="s">
        <v>174</v>
      </c>
      <c r="D590" s="178" t="s">
        <v>160</v>
      </c>
      <c r="E590" s="178" t="s">
        <v>106</v>
      </c>
      <c r="F590" s="163">
        <v>5.5440000000000006E-6</v>
      </c>
      <c r="G590" s="186">
        <v>1169.4000000000001</v>
      </c>
      <c r="H590" s="195">
        <f t="shared" si="15"/>
        <v>6.4831536000000013E-3</v>
      </c>
    </row>
    <row r="591" spans="2:8" ht="38.25" x14ac:dyDescent="0.2">
      <c r="B591" s="194">
        <v>38413</v>
      </c>
      <c r="C591" s="170" t="s">
        <v>175</v>
      </c>
      <c r="D591" s="178" t="s">
        <v>160</v>
      </c>
      <c r="E591" s="178" t="s">
        <v>106</v>
      </c>
      <c r="F591" s="163">
        <v>5.4320000000000007E-6</v>
      </c>
      <c r="G591" s="186">
        <v>657.25</v>
      </c>
      <c r="H591" s="195">
        <f t="shared" si="15"/>
        <v>3.5701820000000003E-3</v>
      </c>
    </row>
    <row r="592" spans="2:8" ht="25.5" x14ac:dyDescent="0.2">
      <c r="B592" s="194">
        <v>38476</v>
      </c>
      <c r="C592" s="170" t="s">
        <v>176</v>
      </c>
      <c r="D592" s="178" t="s">
        <v>160</v>
      </c>
      <c r="E592" s="178" t="s">
        <v>106</v>
      </c>
      <c r="F592" s="163">
        <v>2.5354000000000005E-5</v>
      </c>
      <c r="G592" s="186">
        <v>201.08</v>
      </c>
      <c r="H592" s="195">
        <f t="shared" si="15"/>
        <v>5.098182320000001E-3</v>
      </c>
    </row>
    <row r="593" spans="2:8" ht="25.5" x14ac:dyDescent="0.2">
      <c r="B593" s="194">
        <v>38477</v>
      </c>
      <c r="C593" s="170" t="s">
        <v>177</v>
      </c>
      <c r="D593" s="178" t="s">
        <v>160</v>
      </c>
      <c r="E593" s="178" t="s">
        <v>106</v>
      </c>
      <c r="F593" s="163">
        <v>5.4320000000000007E-6</v>
      </c>
      <c r="G593" s="186">
        <v>569.45000000000005</v>
      </c>
      <c r="H593" s="195">
        <f t="shared" si="15"/>
        <v>3.0932524000000005E-3</v>
      </c>
    </row>
    <row r="594" spans="2:8" ht="25.5" x14ac:dyDescent="0.2">
      <c r="B594" s="194">
        <v>12892</v>
      </c>
      <c r="C594" s="170" t="s">
        <v>131</v>
      </c>
      <c r="D594" s="178" t="s">
        <v>159</v>
      </c>
      <c r="E594" s="178" t="s">
        <v>106</v>
      </c>
      <c r="F594" s="163">
        <v>1.9234320000000003E-3</v>
      </c>
      <c r="G594" s="186">
        <v>14.48</v>
      </c>
      <c r="H594" s="195">
        <f t="shared" si="15"/>
        <v>2.7851295360000004E-2</v>
      </c>
    </row>
    <row r="595" spans="2:8" ht="25.5" x14ac:dyDescent="0.2">
      <c r="B595" s="194">
        <v>12893</v>
      </c>
      <c r="C595" s="170" t="s">
        <v>132</v>
      </c>
      <c r="D595" s="178" t="s">
        <v>159</v>
      </c>
      <c r="E595" s="178" t="s">
        <v>106</v>
      </c>
      <c r="F595" s="163">
        <v>2.2440600000000002E-4</v>
      </c>
      <c r="G595" s="186">
        <v>77.23</v>
      </c>
      <c r="H595" s="195">
        <f t="shared" si="15"/>
        <v>1.7330875380000003E-2</v>
      </c>
    </row>
    <row r="596" spans="2:8" ht="25.5" x14ac:dyDescent="0.2">
      <c r="B596" s="194">
        <v>36144</v>
      </c>
      <c r="C596" s="170" t="s">
        <v>133</v>
      </c>
      <c r="D596" s="178" t="s">
        <v>160</v>
      </c>
      <c r="E596" s="178" t="s">
        <v>106</v>
      </c>
      <c r="F596" s="163">
        <v>1.5647912000000003E-2</v>
      </c>
      <c r="G596" s="186">
        <v>1.8</v>
      </c>
      <c r="H596" s="195">
        <f t="shared" si="15"/>
        <v>2.8166241600000006E-2</v>
      </c>
    </row>
    <row r="597" spans="2:8" ht="12.75" x14ac:dyDescent="0.2">
      <c r="B597" s="194">
        <v>36146</v>
      </c>
      <c r="C597" s="170" t="s">
        <v>141</v>
      </c>
      <c r="D597" s="178" t="s">
        <v>160</v>
      </c>
      <c r="E597" s="178" t="s">
        <v>106</v>
      </c>
      <c r="F597" s="163">
        <v>1.7407600000000001E-4</v>
      </c>
      <c r="G597" s="186">
        <v>273.52999999999997</v>
      </c>
      <c r="H597" s="195">
        <f t="shared" si="15"/>
        <v>4.7615008279999996E-2</v>
      </c>
    </row>
    <row r="598" spans="2:8" ht="38.25" x14ac:dyDescent="0.2">
      <c r="B598" s="194">
        <v>36149</v>
      </c>
      <c r="C598" s="170" t="s">
        <v>142</v>
      </c>
      <c r="D598" s="178" t="s">
        <v>160</v>
      </c>
      <c r="E598" s="178" t="s">
        <v>106</v>
      </c>
      <c r="F598" s="163">
        <v>1.0080000000000001E-4</v>
      </c>
      <c r="G598" s="186">
        <v>189.05</v>
      </c>
      <c r="H598" s="195">
        <f t="shared" si="15"/>
        <v>1.9056240000000002E-2</v>
      </c>
    </row>
    <row r="599" spans="2:8" ht="25.5" x14ac:dyDescent="0.2">
      <c r="B599" s="194">
        <v>36150</v>
      </c>
      <c r="C599" s="170" t="s">
        <v>143</v>
      </c>
      <c r="D599" s="178" t="s">
        <v>160</v>
      </c>
      <c r="E599" s="178" t="s">
        <v>106</v>
      </c>
      <c r="F599" s="163">
        <v>3.7301600000000005E-4</v>
      </c>
      <c r="G599" s="186">
        <v>47.78</v>
      </c>
      <c r="H599" s="195">
        <f t="shared" si="15"/>
        <v>1.7822704480000003E-2</v>
      </c>
    </row>
    <row r="600" spans="2:8" ht="38.25" x14ac:dyDescent="0.2">
      <c r="B600" s="194">
        <v>36153</v>
      </c>
      <c r="C600" s="170" t="s">
        <v>144</v>
      </c>
      <c r="D600" s="178" t="s">
        <v>160</v>
      </c>
      <c r="E600" s="178" t="s">
        <v>106</v>
      </c>
      <c r="F600" s="163">
        <v>1.5086400000000001E-4</v>
      </c>
      <c r="G600" s="186">
        <v>215.2</v>
      </c>
      <c r="H600" s="195">
        <f t="shared" si="15"/>
        <v>3.24659328E-2</v>
      </c>
    </row>
    <row r="601" spans="2:8" ht="12.75" customHeight="1" x14ac:dyDescent="0.2">
      <c r="B601" s="312" t="s">
        <v>108</v>
      </c>
      <c r="C601" s="313"/>
      <c r="D601" s="313"/>
      <c r="E601" s="313"/>
      <c r="F601" s="313"/>
      <c r="G601" s="313"/>
      <c r="H601" s="187">
        <f>SUMIF(E575:E600,"M.O.",H575:H600)</f>
        <v>0.67773883427343551</v>
      </c>
    </row>
    <row r="602" spans="2:8" ht="12.75" customHeight="1" x14ac:dyDescent="0.2">
      <c r="B602" s="312" t="s">
        <v>109</v>
      </c>
      <c r="C602" s="313"/>
      <c r="D602" s="313"/>
      <c r="E602" s="313"/>
      <c r="F602" s="313"/>
      <c r="G602" s="313"/>
      <c r="H602" s="187">
        <f>SUMIF(E575:E600,"MAT.",H575:H600)</f>
        <v>0.81790923844000019</v>
      </c>
    </row>
    <row r="603" spans="2:8" ht="12.75" customHeight="1" x14ac:dyDescent="0.2">
      <c r="B603" s="312" t="s">
        <v>110</v>
      </c>
      <c r="C603" s="313"/>
      <c r="D603" s="313"/>
      <c r="E603" s="313"/>
      <c r="F603" s="313"/>
      <c r="G603" s="313"/>
      <c r="H603" s="188">
        <f>H601+H602</f>
        <v>1.4956480727134358</v>
      </c>
    </row>
    <row r="604" spans="2:8" ht="12.75" customHeight="1" x14ac:dyDescent="0.2">
      <c r="B604" s="312" t="s">
        <v>161</v>
      </c>
      <c r="C604" s="313"/>
      <c r="D604" s="313"/>
      <c r="E604" s="313"/>
      <c r="F604" s="313"/>
      <c r="G604" s="313"/>
      <c r="H604" s="187">
        <f>H601*0.8615</f>
        <v>0.58387200572656472</v>
      </c>
    </row>
    <row r="605" spans="2:8" ht="12.75" customHeight="1" x14ac:dyDescent="0.2">
      <c r="B605" s="312" t="s">
        <v>162</v>
      </c>
      <c r="C605" s="313"/>
      <c r="D605" s="313"/>
      <c r="E605" s="313"/>
      <c r="F605" s="313"/>
      <c r="G605" s="313"/>
      <c r="H605" s="187">
        <f>(H603+H604)*0.2882</f>
        <v>0.59931768660640827</v>
      </c>
    </row>
    <row r="606" spans="2:8" ht="12.75" customHeight="1" x14ac:dyDescent="0.2">
      <c r="B606" s="312" t="s">
        <v>111</v>
      </c>
      <c r="C606" s="313"/>
      <c r="D606" s="313"/>
      <c r="E606" s="313"/>
      <c r="F606" s="313"/>
      <c r="G606" s="313"/>
      <c r="H606" s="187">
        <v>0</v>
      </c>
    </row>
    <row r="607" spans="2:8" ht="12.75" customHeight="1" x14ac:dyDescent="0.2">
      <c r="B607" s="312" t="s">
        <v>112</v>
      </c>
      <c r="C607" s="313"/>
      <c r="D607" s="313"/>
      <c r="E607" s="313"/>
      <c r="F607" s="313"/>
      <c r="G607" s="313"/>
      <c r="H607" s="187">
        <f>H604+H605</f>
        <v>1.183189692332973</v>
      </c>
    </row>
    <row r="608" spans="2:8" ht="12.75" customHeight="1" x14ac:dyDescent="0.2">
      <c r="B608" s="312" t="s">
        <v>113</v>
      </c>
      <c r="C608" s="313"/>
      <c r="D608" s="313"/>
      <c r="E608" s="313"/>
      <c r="F608" s="313"/>
      <c r="G608" s="313"/>
      <c r="H608" s="188">
        <f>ROUNDDOWN(H603+H607,2)</f>
        <v>2.67</v>
      </c>
    </row>
    <row r="609" spans="2:8" ht="12.75" customHeight="1" x14ac:dyDescent="0.2">
      <c r="B609" s="312" t="s">
        <v>114</v>
      </c>
      <c r="C609" s="313"/>
      <c r="D609" s="313"/>
      <c r="E609" s="313"/>
      <c r="F609" s="313"/>
      <c r="G609" s="313"/>
      <c r="H609" s="187">
        <f>'002.Orçamento Sintético'!H30</f>
        <v>654.85</v>
      </c>
    </row>
    <row r="610" spans="2:8" ht="12.75" customHeight="1" x14ac:dyDescent="0.2">
      <c r="B610" s="314" t="s">
        <v>115</v>
      </c>
      <c r="C610" s="315"/>
      <c r="D610" s="315"/>
      <c r="E610" s="315"/>
      <c r="F610" s="315"/>
      <c r="G610" s="315"/>
      <c r="H610" s="188">
        <f>ROUNDDOWN(H608*H609,2)</f>
        <v>1748.44</v>
      </c>
    </row>
    <row r="5131" spans="1:8" s="124" customFormat="1" ht="20.100000000000001" customHeight="1" x14ac:dyDescent="0.3">
      <c r="A5131" s="123"/>
      <c r="B5131" s="171"/>
      <c r="C5131" s="171"/>
      <c r="D5131" s="179"/>
      <c r="E5131" s="179"/>
      <c r="F5131" s="159"/>
      <c r="G5131" s="189"/>
      <c r="H5131" s="159"/>
    </row>
    <row r="5133" spans="1:8" ht="20.100000000000001" customHeight="1" x14ac:dyDescent="0.3">
      <c r="A5133" s="124"/>
    </row>
    <row r="5144" spans="2:8" ht="20.100000000000001" customHeight="1" x14ac:dyDescent="0.2">
      <c r="B5144" s="172"/>
      <c r="C5144" s="172"/>
      <c r="D5144" s="180"/>
      <c r="E5144" s="180"/>
      <c r="F5144" s="161"/>
      <c r="G5144" s="190"/>
      <c r="H5144" s="161"/>
    </row>
  </sheetData>
  <mergeCells count="160">
    <mergeCell ref="B383:G383"/>
    <mergeCell ref="B384:G384"/>
    <mergeCell ref="B385:G385"/>
    <mergeCell ref="B386:G386"/>
    <mergeCell ref="B387:G387"/>
    <mergeCell ref="B508:G508"/>
    <mergeCell ref="B509:G509"/>
    <mergeCell ref="B510:G510"/>
    <mergeCell ref="B511:G511"/>
    <mergeCell ref="B512:G512"/>
    <mergeCell ref="B513:G513"/>
    <mergeCell ref="B462:G462"/>
    <mergeCell ref="B463:G463"/>
    <mergeCell ref="B464:G464"/>
    <mergeCell ref="B465:G465"/>
    <mergeCell ref="B466:G466"/>
    <mergeCell ref="B467:G467"/>
    <mergeCell ref="B468:G468"/>
    <mergeCell ref="B469:G469"/>
    <mergeCell ref="B470:G470"/>
    <mergeCell ref="B471:G471"/>
    <mergeCell ref="B263:G263"/>
    <mergeCell ref="B259:G259"/>
    <mergeCell ref="B260:G260"/>
    <mergeCell ref="B261:G261"/>
    <mergeCell ref="B262:G262"/>
    <mergeCell ref="B504:G504"/>
    <mergeCell ref="B505:G505"/>
    <mergeCell ref="B506:G506"/>
    <mergeCell ref="B507:G507"/>
    <mergeCell ref="B420:G420"/>
    <mergeCell ref="B421:G421"/>
    <mergeCell ref="B422:G422"/>
    <mergeCell ref="B423:G423"/>
    <mergeCell ref="B424:G424"/>
    <mergeCell ref="B425:G425"/>
    <mergeCell ref="B426:G426"/>
    <mergeCell ref="B427:G427"/>
    <mergeCell ref="B428:G428"/>
    <mergeCell ref="B429:G429"/>
    <mergeCell ref="B378:G378"/>
    <mergeCell ref="B379:G379"/>
    <mergeCell ref="B380:G380"/>
    <mergeCell ref="B381:G381"/>
    <mergeCell ref="B382:G382"/>
    <mergeCell ref="B551:G551"/>
    <mergeCell ref="B552:G552"/>
    <mergeCell ref="B553:G553"/>
    <mergeCell ref="B545:G545"/>
    <mergeCell ref="B546:G546"/>
    <mergeCell ref="B547:G547"/>
    <mergeCell ref="B548:G548"/>
    <mergeCell ref="B186:G186"/>
    <mergeCell ref="B187:G187"/>
    <mergeCell ref="B188:G188"/>
    <mergeCell ref="B223:G223"/>
    <mergeCell ref="B224:G224"/>
    <mergeCell ref="B225:G225"/>
    <mergeCell ref="B226:G226"/>
    <mergeCell ref="B264:G264"/>
    <mergeCell ref="B265:G265"/>
    <mergeCell ref="B266:G266"/>
    <mergeCell ref="B267:G267"/>
    <mergeCell ref="B306:G306"/>
    <mergeCell ref="B301:G301"/>
    <mergeCell ref="B302:G302"/>
    <mergeCell ref="B303:G303"/>
    <mergeCell ref="B304:G304"/>
    <mergeCell ref="B305:G305"/>
    <mergeCell ref="B181:G181"/>
    <mergeCell ref="B182:G182"/>
    <mergeCell ref="B183:G183"/>
    <mergeCell ref="B184:G184"/>
    <mergeCell ref="B185:G185"/>
    <mergeCell ref="B222:G222"/>
    <mergeCell ref="B218:G218"/>
    <mergeCell ref="B219:G219"/>
    <mergeCell ref="B220:G220"/>
    <mergeCell ref="B221:G221"/>
    <mergeCell ref="B144:G144"/>
    <mergeCell ref="B145:G145"/>
    <mergeCell ref="B146:G146"/>
    <mergeCell ref="B147:G147"/>
    <mergeCell ref="B148:G148"/>
    <mergeCell ref="B139:G139"/>
    <mergeCell ref="B140:G140"/>
    <mergeCell ref="B141:G141"/>
    <mergeCell ref="B142:G142"/>
    <mergeCell ref="B143:G143"/>
    <mergeCell ref="B63:G63"/>
    <mergeCell ref="B105:G105"/>
    <mergeCell ref="B106:G106"/>
    <mergeCell ref="B107:G107"/>
    <mergeCell ref="B108:G108"/>
    <mergeCell ref="B109:G109"/>
    <mergeCell ref="B100:G100"/>
    <mergeCell ref="B101:G101"/>
    <mergeCell ref="B102:G102"/>
    <mergeCell ref="B103:G103"/>
    <mergeCell ref="B104:G104"/>
    <mergeCell ref="B179:G179"/>
    <mergeCell ref="B180:G180"/>
    <mergeCell ref="B227:G227"/>
    <mergeCell ref="B268:G268"/>
    <mergeCell ref="B299:G299"/>
    <mergeCell ref="B30:G3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64:G64"/>
    <mergeCell ref="B65:G65"/>
    <mergeCell ref="B66:G66"/>
    <mergeCell ref="B67:G67"/>
    <mergeCell ref="B68:G68"/>
    <mergeCell ref="B59:G59"/>
    <mergeCell ref="B60:G60"/>
    <mergeCell ref="B61:G61"/>
    <mergeCell ref="B62:G62"/>
    <mergeCell ref="B567:G567"/>
    <mergeCell ref="B568:G568"/>
    <mergeCell ref="B569:G569"/>
    <mergeCell ref="B570:G570"/>
    <mergeCell ref="B571:G571"/>
    <mergeCell ref="B300:G300"/>
    <mergeCell ref="B554:G554"/>
    <mergeCell ref="B564:G564"/>
    <mergeCell ref="B565:G565"/>
    <mergeCell ref="B566:G566"/>
    <mergeCell ref="B307:G307"/>
    <mergeCell ref="B308:G308"/>
    <mergeCell ref="B344:G344"/>
    <mergeCell ref="B345:G345"/>
    <mergeCell ref="B346:G346"/>
    <mergeCell ref="B347:G347"/>
    <mergeCell ref="B348:G348"/>
    <mergeCell ref="B339:G339"/>
    <mergeCell ref="B340:G340"/>
    <mergeCell ref="B341:G341"/>
    <mergeCell ref="B342:G342"/>
    <mergeCell ref="B343:G343"/>
    <mergeCell ref="B549:G549"/>
    <mergeCell ref="B550:G550"/>
    <mergeCell ref="B609:G609"/>
    <mergeCell ref="B610:G610"/>
    <mergeCell ref="B604:G604"/>
    <mergeCell ref="B605:G605"/>
    <mergeCell ref="B606:G606"/>
    <mergeCell ref="B607:G607"/>
    <mergeCell ref="B608:G608"/>
    <mergeCell ref="B572:G572"/>
    <mergeCell ref="B573:G573"/>
    <mergeCell ref="B601:G601"/>
    <mergeCell ref="B602:G602"/>
    <mergeCell ref="B603:G603"/>
  </mergeCells>
  <printOptions horizontalCentered="1"/>
  <pageMargins left="0.39370078740157483" right="0.39370078740157483" top="1.5354330708661419" bottom="0.55118110236220474" header="0.31496062992125984" footer="0.15748031496062992"/>
  <pageSetup paperSize="9" scale="78" fitToHeight="0" orientation="portrait" r:id="rId1"/>
  <headerFooter>
    <oddHeader>&amp;L&amp;G&amp;C&amp;"Arial Narrow,Negrito"REPÚBLICA FEDERATIVA DO BRASIL
MINISTÉRIO DA EDUCAÇÃO
SECRETARIA DE EDUCAÇÃO TECNOLÓGICA
INSTITUTO FEDERAL DE EDUCAÇÃO, CIÊNCIA E TEC. DO AMAZONAS
CAMPUS MANAUS DISTRITO INDUSTRIAL
COORDENAÇÃO DE ADMINISTRAÇÃO DA SEDE&amp;R&amp;G</oddHeader>
    <oddFooter>&amp;C&amp;"Arial Narrow,Negrito"&amp;10Avenida Gov. Danilo de Matos Areosa, 1672, Distrito Industrial - Manaus/AM 
Tel: (92) 3614-6238&amp;RPágina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70"/>
  <sheetViews>
    <sheetView showGridLines="0" view="pageBreakPreview" topLeftCell="A28" zoomScale="110" zoomScaleNormal="55" zoomScaleSheetLayoutView="110" workbookViewId="0">
      <selection activeCell="D50" sqref="D50:G54"/>
    </sheetView>
  </sheetViews>
  <sheetFormatPr defaultColWidth="9.140625" defaultRowHeight="16.5" x14ac:dyDescent="0.3"/>
  <cols>
    <col min="1" max="1" width="2.85546875" style="34" customWidth="1"/>
    <col min="2" max="2" width="42.85546875" style="38" hidden="1" customWidth="1"/>
    <col min="3" max="3" width="6.42578125" style="34" customWidth="1"/>
    <col min="4" max="4" width="46.5703125" style="34" customWidth="1"/>
    <col min="5" max="5" width="15.7109375" style="34" bestFit="1" customWidth="1"/>
    <col min="6" max="6" width="10.140625" style="34" customWidth="1"/>
    <col min="7" max="7" width="11" style="35" customWidth="1"/>
    <col min="8" max="8" width="11.42578125" style="35" customWidth="1"/>
    <col min="9" max="9" width="11" style="34" bestFit="1" customWidth="1"/>
    <col min="10" max="10" width="11.140625" style="34" customWidth="1"/>
    <col min="11" max="11" width="11" style="34" bestFit="1" customWidth="1"/>
    <col min="12" max="12" width="11.140625" style="34" customWidth="1"/>
    <col min="13" max="16384" width="9.140625" style="34"/>
  </cols>
  <sheetData>
    <row r="1" spans="1:12" s="57" customFormat="1" x14ac:dyDescent="0.3">
      <c r="A1" s="4"/>
      <c r="B1" s="69"/>
      <c r="C1" s="59" t="s">
        <v>232</v>
      </c>
      <c r="E1" s="4"/>
      <c r="H1" s="67"/>
      <c r="I1" s="58"/>
      <c r="J1" s="231"/>
      <c r="K1" s="58" t="s">
        <v>0</v>
      </c>
      <c r="L1" s="231" t="s">
        <v>247</v>
      </c>
    </row>
    <row r="2" spans="1:12" s="73" customFormat="1" x14ac:dyDescent="0.3">
      <c r="A2" s="4"/>
      <c r="B2" s="69"/>
      <c r="C2" s="192" t="s">
        <v>145</v>
      </c>
      <c r="D2" s="65"/>
      <c r="E2" s="4"/>
      <c r="H2" s="67"/>
      <c r="I2" s="58"/>
      <c r="J2" s="232"/>
      <c r="K2" s="58" t="s">
        <v>1</v>
      </c>
      <c r="L2" s="232">
        <v>43575</v>
      </c>
    </row>
    <row r="3" spans="1:12" s="57" customFormat="1" x14ac:dyDescent="0.3">
      <c r="A3" s="4"/>
      <c r="B3" s="69"/>
      <c r="C3" s="71"/>
      <c r="E3" s="4"/>
      <c r="H3" s="67"/>
      <c r="I3" s="58"/>
      <c r="J3" s="2"/>
      <c r="K3" s="58" t="s">
        <v>2</v>
      </c>
      <c r="L3" s="2">
        <v>0.86150000000000004</v>
      </c>
    </row>
    <row r="4" spans="1:12" s="57" customFormat="1" x14ac:dyDescent="0.3">
      <c r="A4" s="4"/>
      <c r="B4" s="69"/>
      <c r="C4" s="4"/>
      <c r="D4" s="65"/>
      <c r="E4" s="4"/>
      <c r="H4" s="67"/>
      <c r="I4" s="58"/>
      <c r="J4" s="2"/>
      <c r="K4" s="58" t="s">
        <v>3</v>
      </c>
      <c r="L4" s="2">
        <v>0.48730000000000001</v>
      </c>
    </row>
    <row r="5" spans="1:12" s="57" customFormat="1" x14ac:dyDescent="0.3">
      <c r="A5" s="4"/>
      <c r="B5" s="69"/>
      <c r="C5" s="4"/>
      <c r="D5" s="4"/>
      <c r="E5" s="4"/>
      <c r="H5" s="67"/>
      <c r="I5" s="58"/>
      <c r="J5" s="2"/>
      <c r="K5" s="58" t="s">
        <v>6</v>
      </c>
      <c r="L5" s="2">
        <v>0.28820000000000001</v>
      </c>
    </row>
    <row r="6" spans="1:12" s="57" customFormat="1" ht="16.5" customHeight="1" x14ac:dyDescent="0.3">
      <c r="A6" s="5"/>
      <c r="B6" s="69"/>
      <c r="C6" s="126"/>
      <c r="D6" s="234" t="s">
        <v>192</v>
      </c>
      <c r="E6" s="5"/>
      <c r="H6" s="67"/>
    </row>
    <row r="7" spans="1:12" ht="16.5" customHeight="1" x14ac:dyDescent="0.3"/>
    <row r="8" spans="1:12" s="39" customFormat="1" ht="12.75" x14ac:dyDescent="0.2">
      <c r="B8" s="38"/>
      <c r="C8" s="42"/>
      <c r="D8" s="43"/>
      <c r="E8" s="44"/>
      <c r="F8" s="44"/>
      <c r="G8" s="45" t="s">
        <v>197</v>
      </c>
      <c r="H8" s="46">
        <v>15</v>
      </c>
      <c r="I8" s="45" t="s">
        <v>197</v>
      </c>
      <c r="J8" s="46">
        <v>30</v>
      </c>
      <c r="K8" s="45" t="s">
        <v>197</v>
      </c>
      <c r="L8" s="46">
        <v>45</v>
      </c>
    </row>
    <row r="9" spans="1:12" s="39" customFormat="1" ht="12.75" x14ac:dyDescent="0.2">
      <c r="B9" s="38"/>
      <c r="C9" s="47" t="s">
        <v>77</v>
      </c>
      <c r="D9" s="48" t="s">
        <v>193</v>
      </c>
      <c r="E9" s="49" t="s">
        <v>194</v>
      </c>
      <c r="F9" s="49" t="s">
        <v>196</v>
      </c>
      <c r="G9" s="45" t="s">
        <v>198</v>
      </c>
      <c r="H9" s="46" t="s">
        <v>200</v>
      </c>
      <c r="I9" s="45" t="s">
        <v>198</v>
      </c>
      <c r="J9" s="46" t="s">
        <v>200</v>
      </c>
      <c r="K9" s="45" t="s">
        <v>198</v>
      </c>
      <c r="L9" s="46" t="s">
        <v>200</v>
      </c>
    </row>
    <row r="10" spans="1:12" s="39" customFormat="1" ht="12.75" x14ac:dyDescent="0.2">
      <c r="B10" s="38"/>
      <c r="C10" s="50"/>
      <c r="D10" s="51"/>
      <c r="E10" s="52" t="s">
        <v>195</v>
      </c>
      <c r="F10" s="52" t="s">
        <v>195</v>
      </c>
      <c r="G10" s="53" t="s">
        <v>199</v>
      </c>
      <c r="H10" s="54" t="s">
        <v>196</v>
      </c>
      <c r="I10" s="53" t="s">
        <v>199</v>
      </c>
      <c r="J10" s="54" t="s">
        <v>196</v>
      </c>
      <c r="K10" s="53" t="s">
        <v>199</v>
      </c>
      <c r="L10" s="54" t="s">
        <v>196</v>
      </c>
    </row>
    <row r="11" spans="1:12" hidden="1" x14ac:dyDescent="0.3">
      <c r="G11" s="56"/>
      <c r="I11" s="56"/>
      <c r="J11" s="35"/>
      <c r="K11" s="56"/>
      <c r="L11" s="35"/>
    </row>
    <row r="12" spans="1:12" hidden="1" x14ac:dyDescent="0.3">
      <c r="G12" s="56"/>
      <c r="H12" s="56"/>
      <c r="I12" s="56"/>
      <c r="J12" s="56"/>
      <c r="K12" s="56"/>
      <c r="L12" s="56"/>
    </row>
    <row r="13" spans="1:12" ht="5.25" customHeight="1" x14ac:dyDescent="0.3">
      <c r="C13" s="327" t="s">
        <v>126</v>
      </c>
      <c r="D13" s="329" t="s">
        <v>138</v>
      </c>
      <c r="E13" s="200"/>
      <c r="F13" s="202"/>
      <c r="G13" s="198"/>
      <c r="H13" s="199"/>
      <c r="I13" s="198"/>
      <c r="J13" s="199"/>
      <c r="K13" s="198"/>
      <c r="L13" s="199"/>
    </row>
    <row r="14" spans="1:12" x14ac:dyDescent="0.3">
      <c r="C14" s="328"/>
      <c r="D14" s="330"/>
      <c r="E14" s="201">
        <f>'001.Orçamento Global'!D9</f>
        <v>12860.1</v>
      </c>
      <c r="F14" s="203">
        <f>E14/$E$31</f>
        <v>0.17156533624387066</v>
      </c>
      <c r="G14" s="211">
        <f>IF(H14&lt;&gt;"",$E14*H14,"")</f>
        <v>4286.6999995713295</v>
      </c>
      <c r="H14" s="212">
        <v>0.33333333329999998</v>
      </c>
      <c r="I14" s="211">
        <f>IF(J14&lt;&gt;"",$E14*J14,"")</f>
        <v>4286.6999995713295</v>
      </c>
      <c r="J14" s="212">
        <v>0.33333333329999998</v>
      </c>
      <c r="K14" s="211">
        <f>IF(L14&lt;&gt;"",$E14*L14,"")</f>
        <v>4286.6999995713295</v>
      </c>
      <c r="L14" s="212">
        <v>0.33333333329999998</v>
      </c>
    </row>
    <row r="15" spans="1:12" x14ac:dyDescent="0.3">
      <c r="C15" s="328"/>
      <c r="D15" s="330"/>
      <c r="E15" s="201"/>
      <c r="F15" s="203"/>
      <c r="G15" s="211">
        <f>IF(G14&lt;&gt;"",1,"")</f>
        <v>1</v>
      </c>
      <c r="H15" s="211">
        <f t="shared" ref="H15:J15" si="0">IF(H14&lt;&gt;"",1,"")</f>
        <v>1</v>
      </c>
      <c r="I15" s="211">
        <f t="shared" si="0"/>
        <v>1</v>
      </c>
      <c r="J15" s="211">
        <f t="shared" si="0"/>
        <v>1</v>
      </c>
      <c r="K15" s="211">
        <f t="shared" ref="K15:L15" si="1">IF(K14&lt;&gt;"",1,"")</f>
        <v>1</v>
      </c>
      <c r="L15" s="211">
        <f t="shared" si="1"/>
        <v>1</v>
      </c>
    </row>
    <row r="16" spans="1:12" ht="5.25" customHeight="1" x14ac:dyDescent="0.3">
      <c r="C16" s="326" t="s">
        <v>127</v>
      </c>
      <c r="D16" s="206"/>
      <c r="E16" s="204"/>
      <c r="F16" s="205"/>
      <c r="G16" s="213"/>
      <c r="H16" s="214"/>
      <c r="I16" s="213"/>
      <c r="J16" s="214"/>
      <c r="K16" s="213"/>
      <c r="L16" s="214"/>
    </row>
    <row r="17" spans="3:15" x14ac:dyDescent="0.3">
      <c r="C17" s="326"/>
      <c r="D17" s="210" t="s">
        <v>139</v>
      </c>
      <c r="E17" s="204">
        <f>'001.Orçamento Global'!D10</f>
        <v>1284.45</v>
      </c>
      <c r="F17" s="205">
        <f>E17/$E$31</f>
        <v>1.7135721816971851E-2</v>
      </c>
      <c r="G17" s="213">
        <f>IF(H17&lt;&gt;"",$E17*H17,"")</f>
        <v>1284.45</v>
      </c>
      <c r="H17" s="214">
        <v>1</v>
      </c>
      <c r="I17" s="213"/>
      <c r="J17" s="214"/>
      <c r="K17" s="213"/>
      <c r="L17" s="214"/>
    </row>
    <row r="18" spans="3:15" x14ac:dyDescent="0.3">
      <c r="C18" s="326"/>
      <c r="D18" s="210"/>
      <c r="E18" s="204"/>
      <c r="F18" s="205"/>
      <c r="G18" s="211">
        <f>IF(G17&lt;&gt;"",1,"")</f>
        <v>1</v>
      </c>
      <c r="H18" s="211">
        <f t="shared" ref="H18" si="2">IF(H17&lt;&gt;"",1,"")</f>
        <v>1</v>
      </c>
      <c r="I18" s="213" t="str">
        <f t="shared" ref="I18:K18" si="3">IF(I17&lt;&gt;"",1,"")</f>
        <v/>
      </c>
      <c r="J18" s="213" t="str">
        <f t="shared" ref="J18:L18" si="4">IF(J17&lt;&gt;"",1,"")</f>
        <v/>
      </c>
      <c r="K18" s="213" t="str">
        <f t="shared" si="3"/>
        <v/>
      </c>
      <c r="L18" s="213" t="str">
        <f t="shared" si="4"/>
        <v/>
      </c>
    </row>
    <row r="19" spans="3:15" ht="5.25" customHeight="1" x14ac:dyDescent="0.3">
      <c r="C19" s="328" t="s">
        <v>128</v>
      </c>
      <c r="D19" s="336" t="s">
        <v>234</v>
      </c>
      <c r="E19" s="208"/>
      <c r="F19" s="209"/>
      <c r="G19" s="215"/>
      <c r="H19" s="216"/>
      <c r="I19" s="215"/>
      <c r="J19" s="216"/>
      <c r="K19" s="215"/>
      <c r="L19" s="216"/>
    </row>
    <row r="20" spans="3:15" x14ac:dyDescent="0.3">
      <c r="C20" s="328"/>
      <c r="D20" s="336"/>
      <c r="E20" s="201">
        <f>'001.Orçamento Global'!D11</f>
        <v>10612.3855</v>
      </c>
      <c r="F20" s="203">
        <f>E20/$E$31</f>
        <v>0.14157879695002976</v>
      </c>
      <c r="G20" s="211">
        <f>IF(H20&lt;&gt;"",$E20*H20,"")</f>
        <v>7428.6698499999993</v>
      </c>
      <c r="H20" s="217">
        <v>0.7</v>
      </c>
      <c r="I20" s="211">
        <f>IF(J20&lt;&gt;"",$E20*J20,"")</f>
        <v>3183.7156500000001</v>
      </c>
      <c r="J20" s="217">
        <v>0.3</v>
      </c>
      <c r="K20" s="211" t="str">
        <f>IF(L20&lt;&gt;"",$E20*L20,"")</f>
        <v/>
      </c>
      <c r="L20" s="217"/>
    </row>
    <row r="21" spans="3:15" x14ac:dyDescent="0.3">
      <c r="C21" s="328"/>
      <c r="D21" s="336"/>
      <c r="E21" s="201"/>
      <c r="F21" s="203"/>
      <c r="G21" s="211">
        <f>IF(G20&lt;&gt;"",1,"")</f>
        <v>1</v>
      </c>
      <c r="H21" s="211">
        <f>IF(H20&lt;&gt;"",1,"")</f>
        <v>1</v>
      </c>
      <c r="I21" s="211">
        <f>IF(I20&lt;&gt;"",1,"")</f>
        <v>1</v>
      </c>
      <c r="J21" s="211">
        <f>IF(J20&lt;&gt;"",1,"")</f>
        <v>1</v>
      </c>
      <c r="K21" s="211"/>
      <c r="L21" s="217"/>
    </row>
    <row r="22" spans="3:15" ht="5.25" customHeight="1" x14ac:dyDescent="0.3">
      <c r="C22" s="326" t="s">
        <v>129</v>
      </c>
      <c r="D22" s="331" t="s">
        <v>218</v>
      </c>
      <c r="E22" s="204"/>
      <c r="F22" s="205"/>
      <c r="G22" s="218"/>
      <c r="H22" s="214"/>
      <c r="I22" s="218"/>
      <c r="J22" s="214"/>
      <c r="K22" s="218"/>
      <c r="L22" s="214"/>
    </row>
    <row r="23" spans="3:15" x14ac:dyDescent="0.3">
      <c r="C23" s="326"/>
      <c r="D23" s="331"/>
      <c r="E23" s="204">
        <f>'001.Orçamento Global'!D12</f>
        <v>37960.715700000001</v>
      </c>
      <c r="F23" s="205">
        <f>E23/$E$31</f>
        <v>0.50643019518732202</v>
      </c>
      <c r="G23" s="218"/>
      <c r="H23" s="214"/>
      <c r="I23" s="213">
        <f>IF(J23&lt;&gt;"",$E23*J23,"")</f>
        <v>18980.35785</v>
      </c>
      <c r="J23" s="214">
        <v>0.5</v>
      </c>
      <c r="K23" s="213">
        <f>IF(L23&lt;&gt;"",$E23*L23,"")</f>
        <v>18980.35785</v>
      </c>
      <c r="L23" s="214">
        <v>0.5</v>
      </c>
    </row>
    <row r="24" spans="3:15" x14ac:dyDescent="0.3">
      <c r="C24" s="326"/>
      <c r="D24" s="331"/>
      <c r="E24" s="204"/>
      <c r="F24" s="205"/>
      <c r="G24" s="218"/>
      <c r="H24" s="214"/>
      <c r="I24" s="211">
        <f>IF(I23&lt;&gt;"",1,"")</f>
        <v>1</v>
      </c>
      <c r="J24" s="211">
        <f>IF(J23&lt;&gt;"",1,"")</f>
        <v>1</v>
      </c>
      <c r="K24" s="211">
        <f>IF(K23&lt;&gt;"",1,"")</f>
        <v>1</v>
      </c>
      <c r="L24" s="211">
        <f>IF(L23&lt;&gt;"",1,"")</f>
        <v>1</v>
      </c>
      <c r="M24" s="34">
        <v>15</v>
      </c>
      <c r="N24" s="34">
        <v>30</v>
      </c>
      <c r="O24" s="34">
        <v>45</v>
      </c>
    </row>
    <row r="25" spans="3:15" ht="5.25" customHeight="1" x14ac:dyDescent="0.3">
      <c r="C25" s="332" t="s">
        <v>130</v>
      </c>
      <c r="D25" s="333" t="s">
        <v>225</v>
      </c>
      <c r="E25" s="208"/>
      <c r="F25" s="209"/>
      <c r="G25" s="198"/>
      <c r="H25" s="199"/>
      <c r="I25" s="198"/>
      <c r="J25" s="199"/>
      <c r="K25" s="198"/>
      <c r="L25" s="199"/>
    </row>
    <row r="26" spans="3:15" x14ac:dyDescent="0.3">
      <c r="C26" s="332"/>
      <c r="D26" s="333"/>
      <c r="E26" s="201">
        <f>'001.Orçamento Global'!D13</f>
        <v>10186.59814</v>
      </c>
      <c r="F26" s="203">
        <f>E26/$E$31</f>
        <v>0.13589840942685419</v>
      </c>
      <c r="G26" s="211" t="str">
        <f>IF(H26&lt;&gt;"",$E26*H26,"")</f>
        <v/>
      </c>
      <c r="H26" s="212"/>
      <c r="I26" s="211">
        <f>IF(J26&lt;&gt;"",$E26*J26,"")</f>
        <v>5093.29907</v>
      </c>
      <c r="J26" s="212">
        <v>0.5</v>
      </c>
      <c r="K26" s="211">
        <f>IF(L26&lt;&gt;"",$E26*L26,"")</f>
        <v>5093.29907</v>
      </c>
      <c r="L26" s="212">
        <v>0.5</v>
      </c>
    </row>
    <row r="27" spans="3:15" x14ac:dyDescent="0.3">
      <c r="C27" s="332"/>
      <c r="D27" s="333"/>
      <c r="E27" s="208"/>
      <c r="F27" s="209"/>
      <c r="G27" s="211"/>
      <c r="H27" s="212"/>
      <c r="I27" s="211"/>
      <c r="J27" s="211"/>
      <c r="K27" s="211"/>
      <c r="L27" s="211"/>
    </row>
    <row r="28" spans="3:15" ht="5.25" customHeight="1" x14ac:dyDescent="0.3">
      <c r="C28" s="326" t="s">
        <v>130</v>
      </c>
      <c r="D28" s="331" t="s">
        <v>140</v>
      </c>
      <c r="E28" s="204"/>
      <c r="F28" s="205"/>
      <c r="G28" s="218"/>
      <c r="H28" s="214"/>
      <c r="I28" s="218"/>
      <c r="J28" s="214"/>
      <c r="K28" s="218"/>
      <c r="L28" s="214"/>
    </row>
    <row r="29" spans="3:15" x14ac:dyDescent="0.3">
      <c r="C29" s="326"/>
      <c r="D29" s="331"/>
      <c r="E29" s="204">
        <f>'001.Orçamento Global'!D14</f>
        <v>2053.1999999999998</v>
      </c>
      <c r="F29" s="205">
        <f>E29/$E$31</f>
        <v>2.739154037495161E-2</v>
      </c>
      <c r="G29" s="218"/>
      <c r="H29" s="214"/>
      <c r="I29" s="213"/>
      <c r="J29" s="214"/>
      <c r="K29" s="213">
        <f>IF(L29&lt;&gt;"",$E29*L29,"")</f>
        <v>2053.1999999999998</v>
      </c>
      <c r="L29" s="214">
        <v>1</v>
      </c>
      <c r="M29" s="197">
        <f>H31</f>
        <v>0.17342932509089737</v>
      </c>
      <c r="N29" s="197">
        <f>J31</f>
        <v>0.42082638680100176</v>
      </c>
      <c r="O29" s="197">
        <f>L31</f>
        <v>0.40574428809094448</v>
      </c>
    </row>
    <row r="30" spans="3:15" x14ac:dyDescent="0.3">
      <c r="C30" s="335"/>
      <c r="D30" s="334"/>
      <c r="E30" s="291"/>
      <c r="F30" s="292"/>
      <c r="G30" s="218"/>
      <c r="H30" s="214"/>
      <c r="I30" s="213" t="str">
        <f>IF(I29&lt;&gt;"",1,"")</f>
        <v/>
      </c>
      <c r="J30" s="214" t="str">
        <f>IF(J29&lt;&gt;"",1,"")</f>
        <v/>
      </c>
      <c r="K30" s="213">
        <f>IF(K29&lt;&gt;"",1,"")</f>
        <v>1</v>
      </c>
      <c r="L30" s="213">
        <f>IF(L29&lt;&gt;"",1,"")</f>
        <v>1</v>
      </c>
      <c r="M30" s="197">
        <f>H32</f>
        <v>0.17342932509089737</v>
      </c>
      <c r="N30" s="197">
        <f>J32</f>
        <v>0.59425571189189919</v>
      </c>
      <c r="O30" s="197">
        <f>L32</f>
        <v>0.99999999998284361</v>
      </c>
    </row>
    <row r="31" spans="3:15" ht="17.25" x14ac:dyDescent="0.3">
      <c r="C31" s="117"/>
      <c r="D31" s="222" t="s">
        <v>201</v>
      </c>
      <c r="E31" s="223">
        <f>SUM(E14:E29)</f>
        <v>74957.449339999992</v>
      </c>
      <c r="F31" s="224">
        <v>1</v>
      </c>
      <c r="G31" s="219">
        <f>G14+G17+G20</f>
        <v>12999.81984957133</v>
      </c>
      <c r="H31" s="220">
        <f>G31/E31</f>
        <v>0.17342932509089737</v>
      </c>
      <c r="I31" s="219">
        <f>I14+I17+I20+I23+I26+I29</f>
        <v>31544.07256957133</v>
      </c>
      <c r="J31" s="220">
        <f>I31/E31</f>
        <v>0.42082638680100176</v>
      </c>
      <c r="K31" s="219">
        <f>K14+K23+K26+K29</f>
        <v>30413.556919571332</v>
      </c>
      <c r="L31" s="220">
        <f>K31/E31</f>
        <v>0.40574428809094448</v>
      </c>
    </row>
    <row r="32" spans="3:15" ht="17.25" x14ac:dyDescent="0.3">
      <c r="C32" s="117"/>
      <c r="D32" s="222" t="s">
        <v>202</v>
      </c>
      <c r="E32" s="223">
        <f>E31</f>
        <v>74957.449339999992</v>
      </c>
      <c r="F32" s="224">
        <v>1</v>
      </c>
      <c r="G32" s="219">
        <f>G31</f>
        <v>12999.81984957133</v>
      </c>
      <c r="H32" s="221">
        <f>G32/E32</f>
        <v>0.17342932509089737</v>
      </c>
      <c r="I32" s="219">
        <f>G32+I31</f>
        <v>44543.892419142663</v>
      </c>
      <c r="J32" s="221">
        <f>I32/E32</f>
        <v>0.59425571189189919</v>
      </c>
      <c r="K32" s="219">
        <f>I32+K31</f>
        <v>74957.449338713996</v>
      </c>
      <c r="L32" s="221">
        <f>K32/E32</f>
        <v>0.99999999998284361</v>
      </c>
    </row>
    <row r="33" spans="9:12" x14ac:dyDescent="0.3">
      <c r="I33" s="35"/>
      <c r="J33" s="55"/>
      <c r="K33" s="35"/>
      <c r="L33" s="55"/>
    </row>
    <row r="34" spans="9:12" x14ac:dyDescent="0.3">
      <c r="I34" s="35"/>
      <c r="J34" s="55"/>
      <c r="K34" s="35"/>
      <c r="L34" s="55"/>
    </row>
    <row r="35" spans="9:12" x14ac:dyDescent="0.3">
      <c r="I35" s="35"/>
      <c r="J35" s="55"/>
      <c r="K35" s="35"/>
      <c r="L35" s="55"/>
    </row>
    <row r="36" spans="9:12" x14ac:dyDescent="0.3">
      <c r="I36" s="35"/>
      <c r="J36" s="55"/>
      <c r="K36" s="35"/>
      <c r="L36" s="55"/>
    </row>
    <row r="37" spans="9:12" x14ac:dyDescent="0.3">
      <c r="I37" s="35"/>
      <c r="J37" s="55"/>
      <c r="K37" s="35"/>
      <c r="L37" s="55"/>
    </row>
    <row r="38" spans="9:12" x14ac:dyDescent="0.3">
      <c r="I38" s="35"/>
      <c r="J38" s="55"/>
      <c r="K38" s="35"/>
      <c r="L38" s="55"/>
    </row>
    <row r="52" spans="5:5" x14ac:dyDescent="0.3">
      <c r="E52" s="309"/>
    </row>
    <row r="53" spans="5:5" x14ac:dyDescent="0.3">
      <c r="E53" s="310"/>
    </row>
    <row r="70" ht="7.5" customHeight="1" x14ac:dyDescent="0.3"/>
  </sheetData>
  <mergeCells count="11">
    <mergeCell ref="C25:C27"/>
    <mergeCell ref="D25:D27"/>
    <mergeCell ref="D28:D30"/>
    <mergeCell ref="C28:C30"/>
    <mergeCell ref="D19:D21"/>
    <mergeCell ref="C19:C21"/>
    <mergeCell ref="C16:C18"/>
    <mergeCell ref="C13:C15"/>
    <mergeCell ref="D13:D15"/>
    <mergeCell ref="C22:C24"/>
    <mergeCell ref="D22:D24"/>
  </mergeCells>
  <conditionalFormatting sqref="G15:J15">
    <cfRule type="expression" dxfId="14" priority="19">
      <formula>1</formula>
    </cfRule>
  </conditionalFormatting>
  <conditionalFormatting sqref="G18:H18">
    <cfRule type="expression" dxfId="13" priority="18" stopIfTrue="1">
      <formula>1</formula>
    </cfRule>
  </conditionalFormatting>
  <conditionalFormatting sqref="G21">
    <cfRule type="expression" dxfId="12" priority="17" stopIfTrue="1">
      <formula>1</formula>
    </cfRule>
  </conditionalFormatting>
  <conditionalFormatting sqref="H21">
    <cfRule type="expression" dxfId="11" priority="16" stopIfTrue="1">
      <formula>1</formula>
    </cfRule>
  </conditionalFormatting>
  <conditionalFormatting sqref="I21">
    <cfRule type="expression" dxfId="10" priority="15" stopIfTrue="1">
      <formula>1</formula>
    </cfRule>
  </conditionalFormatting>
  <conditionalFormatting sqref="J21">
    <cfRule type="expression" dxfId="9" priority="14" stopIfTrue="1">
      <formula>1</formula>
    </cfRule>
  </conditionalFormatting>
  <conditionalFormatting sqref="I24">
    <cfRule type="expression" dxfId="8" priority="13" stopIfTrue="1">
      <formula>1</formula>
    </cfRule>
  </conditionalFormatting>
  <conditionalFormatting sqref="J24">
    <cfRule type="expression" dxfId="7" priority="12" stopIfTrue="1">
      <formula>1</formula>
    </cfRule>
  </conditionalFormatting>
  <conditionalFormatting sqref="I27:J27">
    <cfRule type="expression" dxfId="6" priority="9">
      <formula>1</formula>
    </cfRule>
  </conditionalFormatting>
  <conditionalFormatting sqref="K15:L15">
    <cfRule type="expression" dxfId="5" priority="8">
      <formula>1</formula>
    </cfRule>
  </conditionalFormatting>
  <conditionalFormatting sqref="K24">
    <cfRule type="expression" dxfId="4" priority="5" stopIfTrue="1">
      <formula>1</formula>
    </cfRule>
  </conditionalFormatting>
  <conditionalFormatting sqref="L24">
    <cfRule type="expression" dxfId="3" priority="4" stopIfTrue="1">
      <formula>1</formula>
    </cfRule>
  </conditionalFormatting>
  <conditionalFormatting sqref="K30">
    <cfRule type="expression" dxfId="2" priority="3" stopIfTrue="1">
      <formula>1</formula>
    </cfRule>
  </conditionalFormatting>
  <conditionalFormatting sqref="L30">
    <cfRule type="expression" dxfId="1" priority="2" stopIfTrue="1">
      <formula>1</formula>
    </cfRule>
  </conditionalFormatting>
  <conditionalFormatting sqref="K27:L27">
    <cfRule type="expression" dxfId="0" priority="1">
      <formula>1</formula>
    </cfRule>
  </conditionalFormatting>
  <printOptions horizontalCentered="1"/>
  <pageMargins left="0.19685039370078741" right="0.19685039370078741" top="1.8897637795275593" bottom="0.6692913385826772" header="0.49" footer="0.19685039370078741"/>
  <pageSetup paperSize="9" scale="68" fitToHeight="0" orientation="portrait" r:id="rId1"/>
  <headerFooter>
    <oddHeader>&amp;L&amp;G&amp;C&amp;"Arial Narrow,Negrito"REPÚBLICA FEDERATIVA DO BRASIL
MINISTÉRIO DA EDUCAÇÃO
SECRETARIA DE EDUCAÇÃO TECNOLÓGICA
INSTITUTO FEDERAL DE EDUCAÇÃO, CIÊNCIA E TEC. DO AMAZONAS
CAMPUS MANAUS DISTRITO INDUSTRIAL
COORDENAÇÃO DE ADMINISTRAÇÃO DA SEDE&amp;R&amp;G</oddHeader>
    <oddFooter>&amp;C&amp;"Arial Narrow,Negrito"&amp;10Avenida Gov. Danilo de Matos Areosa, 1672, Distrito Industrial - Manaus/AM 
Tel: (92) 3614-6238&amp;R&amp;"Arial Narrow,Normal"&amp;12Página &amp;P de &amp;N</oddFooter>
  </headerFooter>
  <ignoredErrors>
    <ignoredError sqref="H31" formula="1"/>
  </ignoredError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1:J28"/>
  <sheetViews>
    <sheetView showGridLines="0" view="pageBreakPreview" topLeftCell="A10" zoomScale="115" zoomScaleNormal="100" zoomScaleSheetLayoutView="115" zoomScalePageLayoutView="60" workbookViewId="0">
      <selection activeCell="F26" sqref="F26:H28"/>
    </sheetView>
  </sheetViews>
  <sheetFormatPr defaultColWidth="9.140625" defaultRowHeight="16.5" x14ac:dyDescent="0.3"/>
  <cols>
    <col min="1" max="4" width="9.140625" style="34"/>
    <col min="5" max="5" width="28.5703125" style="34" customWidth="1"/>
    <col min="6" max="6" width="9.140625" style="34"/>
    <col min="7" max="7" width="11.42578125" style="34" customWidth="1"/>
    <col min="8" max="8" width="31.28515625" style="34" customWidth="1"/>
    <col min="9" max="9" width="11.85546875" style="34" customWidth="1"/>
    <col min="10" max="10" width="9.85546875" style="34" customWidth="1"/>
    <col min="11" max="16384" width="9.140625" style="34"/>
  </cols>
  <sheetData>
    <row r="1" spans="4:10" s="57" customFormat="1" x14ac:dyDescent="0.3">
      <c r="D1" s="59" t="s">
        <v>233</v>
      </c>
      <c r="E1" s="59"/>
      <c r="F1" s="61"/>
      <c r="G1" s="61"/>
      <c r="I1" s="58" t="s">
        <v>0</v>
      </c>
      <c r="J1" s="231" t="s">
        <v>247</v>
      </c>
    </row>
    <row r="2" spans="4:10" s="76" customFormat="1" x14ac:dyDescent="0.3">
      <c r="D2" s="59" t="s">
        <v>145</v>
      </c>
      <c r="F2" s="75"/>
      <c r="G2" s="75"/>
      <c r="I2" s="58" t="s">
        <v>1</v>
      </c>
      <c r="J2" s="232">
        <v>43575</v>
      </c>
    </row>
    <row r="3" spans="4:10" s="57" customFormat="1" x14ac:dyDescent="0.3">
      <c r="D3" s="71"/>
      <c r="E3" s="74"/>
      <c r="F3" s="61"/>
      <c r="G3" s="61"/>
      <c r="I3" s="58" t="s">
        <v>2</v>
      </c>
      <c r="J3" s="2">
        <v>0.86150000000000004</v>
      </c>
    </row>
    <row r="4" spans="4:10" s="57" customFormat="1" ht="9" customHeight="1" x14ac:dyDescent="0.3">
      <c r="D4" s="61"/>
      <c r="E4" s="62"/>
      <c r="F4" s="61"/>
      <c r="G4" s="61"/>
      <c r="I4" s="58" t="s">
        <v>3</v>
      </c>
      <c r="J4" s="2">
        <v>0.48730000000000001</v>
      </c>
    </row>
    <row r="5" spans="4:10" s="57" customFormat="1" x14ac:dyDescent="0.3">
      <c r="D5" s="61"/>
      <c r="E5" s="68" t="s">
        <v>102</v>
      </c>
      <c r="F5" s="63"/>
      <c r="G5" s="63"/>
      <c r="I5" s="58" t="s">
        <v>6</v>
      </c>
      <c r="J5" s="2">
        <v>0.28820000000000001</v>
      </c>
    </row>
    <row r="6" spans="4:10" ht="8.25" customHeight="1" x14ac:dyDescent="0.3"/>
    <row r="7" spans="4:10" ht="17.25" thickBot="1" x14ac:dyDescent="0.35">
      <c r="D7" s="18" t="s">
        <v>77</v>
      </c>
      <c r="E7" s="357" t="s">
        <v>11</v>
      </c>
      <c r="F7" s="358"/>
      <c r="G7" s="359"/>
      <c r="H7" s="18" t="s">
        <v>78</v>
      </c>
      <c r="I7" s="357" t="s">
        <v>79</v>
      </c>
      <c r="J7" s="359"/>
    </row>
    <row r="8" spans="4:10" ht="21.75" customHeight="1" x14ac:dyDescent="0.3">
      <c r="D8" s="87">
        <v>1</v>
      </c>
      <c r="E8" s="360" t="s">
        <v>103</v>
      </c>
      <c r="F8" s="361"/>
      <c r="G8" s="362"/>
      <c r="H8" s="9" t="s">
        <v>80</v>
      </c>
      <c r="I8" s="363">
        <v>3</v>
      </c>
      <c r="J8" s="364"/>
    </row>
    <row r="9" spans="4:10" ht="21.75" customHeight="1" x14ac:dyDescent="0.3">
      <c r="D9" s="88">
        <v>2</v>
      </c>
      <c r="E9" s="337" t="s">
        <v>81</v>
      </c>
      <c r="F9" s="338"/>
      <c r="G9" s="339"/>
      <c r="H9" s="10" t="s">
        <v>82</v>
      </c>
      <c r="I9" s="340">
        <v>0.59</v>
      </c>
      <c r="J9" s="341"/>
    </row>
    <row r="10" spans="4:10" ht="21.75" customHeight="1" x14ac:dyDescent="0.3">
      <c r="D10" s="88">
        <v>3</v>
      </c>
      <c r="E10" s="337" t="s">
        <v>83</v>
      </c>
      <c r="F10" s="338"/>
      <c r="G10" s="339"/>
      <c r="H10" s="10" t="s">
        <v>84</v>
      </c>
      <c r="I10" s="340">
        <v>0.97</v>
      </c>
      <c r="J10" s="341"/>
    </row>
    <row r="11" spans="4:10" ht="21.75" customHeight="1" x14ac:dyDescent="0.3">
      <c r="D11" s="88">
        <v>4</v>
      </c>
      <c r="E11" s="337" t="s">
        <v>85</v>
      </c>
      <c r="F11" s="338"/>
      <c r="G11" s="339"/>
      <c r="H11" s="10" t="s">
        <v>86</v>
      </c>
      <c r="I11" s="340">
        <v>0.8</v>
      </c>
      <c r="J11" s="341"/>
    </row>
    <row r="12" spans="4:10" ht="21.75" customHeight="1" x14ac:dyDescent="0.3">
      <c r="D12" s="345">
        <v>5</v>
      </c>
      <c r="E12" s="348" t="s">
        <v>87</v>
      </c>
      <c r="F12" s="89" t="s">
        <v>88</v>
      </c>
      <c r="G12" s="89" t="s">
        <v>89</v>
      </c>
      <c r="H12" s="351" t="s">
        <v>90</v>
      </c>
      <c r="I12" s="11">
        <v>3</v>
      </c>
      <c r="J12" s="354">
        <f>SUM(I12:I15)</f>
        <v>13.15</v>
      </c>
    </row>
    <row r="13" spans="4:10" ht="21.75" customHeight="1" x14ac:dyDescent="0.3">
      <c r="D13" s="346"/>
      <c r="E13" s="349"/>
      <c r="F13" s="89" t="s">
        <v>91</v>
      </c>
      <c r="G13" s="89" t="s">
        <v>92</v>
      </c>
      <c r="H13" s="352"/>
      <c r="I13" s="11">
        <v>5</v>
      </c>
      <c r="J13" s="355"/>
    </row>
    <row r="14" spans="4:10" ht="21.75" customHeight="1" x14ac:dyDescent="0.3">
      <c r="D14" s="346"/>
      <c r="E14" s="349"/>
      <c r="F14" s="89" t="s">
        <v>93</v>
      </c>
      <c r="G14" s="89" t="s">
        <v>94</v>
      </c>
      <c r="H14" s="352"/>
      <c r="I14" s="11">
        <v>0.65</v>
      </c>
      <c r="J14" s="355"/>
    </row>
    <row r="15" spans="4:10" ht="21.75" customHeight="1" x14ac:dyDescent="0.3">
      <c r="D15" s="347"/>
      <c r="E15" s="350"/>
      <c r="F15" s="32" t="s">
        <v>95</v>
      </c>
      <c r="G15" s="33" t="s">
        <v>96</v>
      </c>
      <c r="H15" s="353"/>
      <c r="I15" s="11">
        <v>4.5</v>
      </c>
      <c r="J15" s="356"/>
    </row>
    <row r="16" spans="4:10" ht="21.75" customHeight="1" x14ac:dyDescent="0.3">
      <c r="D16" s="88">
        <v>6</v>
      </c>
      <c r="E16" s="337" t="s">
        <v>97</v>
      </c>
      <c r="F16" s="338"/>
      <c r="G16" s="339"/>
      <c r="H16" s="10" t="s">
        <v>98</v>
      </c>
      <c r="I16" s="340">
        <v>6.16</v>
      </c>
      <c r="J16" s="341"/>
    </row>
    <row r="17" spans="4:10" ht="21.75" customHeight="1" thickBot="1" x14ac:dyDescent="0.35">
      <c r="D17" s="342" t="s">
        <v>99</v>
      </c>
      <c r="E17" s="343"/>
      <c r="F17" s="343"/>
      <c r="G17" s="343"/>
      <c r="H17" s="343"/>
      <c r="I17" s="344"/>
      <c r="J17" s="86">
        <f>((((1+(I8/100)+(I10/100)+(I11/100))*(1+(I9/100))*(1+(I16/100))))/(1-(J12/100))-1)*100</f>
        <v>28.819864834542329</v>
      </c>
    </row>
    <row r="18" spans="4:10" ht="21.75" customHeight="1" x14ac:dyDescent="0.3">
      <c r="D18" s="19"/>
      <c r="E18" s="12"/>
      <c r="F18" s="12"/>
      <c r="G18" s="12"/>
      <c r="H18" s="12"/>
      <c r="I18" s="12"/>
      <c r="J18" s="20"/>
    </row>
    <row r="19" spans="4:10" ht="21.75" customHeight="1" x14ac:dyDescent="0.3">
      <c r="D19" s="21"/>
      <c r="E19" s="29"/>
      <c r="F19" s="28"/>
      <c r="G19" s="14"/>
      <c r="H19" s="29"/>
      <c r="I19" s="13"/>
      <c r="J19" s="22"/>
    </row>
    <row r="20" spans="4:10" ht="144.75" customHeight="1" x14ac:dyDescent="0.3">
      <c r="D20" s="21"/>
      <c r="E20" s="29"/>
      <c r="F20" s="14"/>
      <c r="G20" s="15"/>
      <c r="H20" s="29"/>
      <c r="I20" s="13"/>
      <c r="J20" s="22"/>
    </row>
    <row r="21" spans="4:10" ht="21.75" customHeight="1" thickBot="1" x14ac:dyDescent="0.35">
      <c r="D21" s="23"/>
      <c r="E21" s="16"/>
      <c r="F21" s="16"/>
      <c r="G21" s="16"/>
      <c r="H21" s="16"/>
      <c r="I21" s="16"/>
      <c r="J21" s="24"/>
    </row>
    <row r="22" spans="4:10" ht="21.75" customHeight="1" x14ac:dyDescent="0.3">
      <c r="D22" s="30" t="s">
        <v>100</v>
      </c>
      <c r="E22" s="17"/>
      <c r="F22" s="17"/>
      <c r="G22" s="17"/>
      <c r="H22" s="17"/>
      <c r="I22" s="17"/>
      <c r="J22" s="25"/>
    </row>
    <row r="23" spans="4:10" ht="21.75" customHeight="1" x14ac:dyDescent="0.3">
      <c r="D23" s="31" t="s">
        <v>101</v>
      </c>
      <c r="E23" s="26"/>
      <c r="F23" s="26"/>
      <c r="G23" s="26"/>
      <c r="H23" s="26"/>
      <c r="I23" s="26"/>
      <c r="J23" s="27"/>
    </row>
    <row r="27" spans="4:10" x14ac:dyDescent="0.3">
      <c r="G27" s="309"/>
    </row>
    <row r="28" spans="4:10" x14ac:dyDescent="0.3">
      <c r="G28" s="310"/>
    </row>
  </sheetData>
  <mergeCells count="17">
    <mergeCell ref="E7:G7"/>
    <mergeCell ref="I7:J7"/>
    <mergeCell ref="E8:G8"/>
    <mergeCell ref="I8:J8"/>
    <mergeCell ref="E9:G9"/>
    <mergeCell ref="I9:J9"/>
    <mergeCell ref="E16:G16"/>
    <mergeCell ref="I16:J16"/>
    <mergeCell ref="D17:I17"/>
    <mergeCell ref="E10:G10"/>
    <mergeCell ref="I10:J10"/>
    <mergeCell ref="E11:G11"/>
    <mergeCell ref="I11:J11"/>
    <mergeCell ref="D12:D15"/>
    <mergeCell ref="E12:E15"/>
    <mergeCell ref="H12:H15"/>
    <mergeCell ref="J12:J15"/>
  </mergeCells>
  <printOptions horizontalCentered="1"/>
  <pageMargins left="0.51181102362204722" right="0.51181102362204722" top="1.5748031496062993" bottom="0.86614173228346458" header="0.31496062992125984" footer="0.31496062992125984"/>
  <pageSetup paperSize="9" scale="64" orientation="landscape" r:id="rId1"/>
  <headerFooter>
    <oddHeader>&amp;L&amp;G&amp;C&amp;"Arial Narrow,Negrito"REPÚBLICA FEDERATIVA DO BRASIL
MINISTÉRIO DA EDUCAÇÃO
SECRETARIA DE EDUCAÇÃO TECNOLÓGICA
INSTITUTO FEDERAL DE EDUCAÇÃO, CIÊNCIA E TEC. DO AMAZONAS
CAMPUS MANAUS DISTRITO INDUSTRIAL
COORDENAÇÃO DE ADMINISTRAÇÃO DA SEDE&amp;R&amp;G</oddHeader>
    <oddFooter>&amp;C&amp;"Arial Narrow,Negrito"&amp;10Avenida Gov. Danilo de Matos Areosa, 1672, Distrito Industrial - Manaus/AM 
Tel: (92) 3614-6238&amp;R&amp;"Arial Narrow,Normal"Página &amp;P de &amp;N</oddFooter>
  </headerFooter>
  <ignoredErrors>
    <ignoredError sqref="J12" formulaRange="1"/>
  </ignoredError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52"/>
  <sheetViews>
    <sheetView showGridLines="0" view="pageBreakPreview" topLeftCell="A29" zoomScale="115" zoomScaleNormal="100" zoomScaleSheetLayoutView="115" zoomScalePageLayoutView="90" workbookViewId="0">
      <selection activeCell="C50" sqref="C50:C52"/>
    </sheetView>
  </sheetViews>
  <sheetFormatPr defaultRowHeight="16.5" x14ac:dyDescent="0.3"/>
  <cols>
    <col min="1" max="1" width="6" style="34" customWidth="1"/>
    <col min="2" max="2" width="7.5703125" style="34" customWidth="1"/>
    <col min="3" max="3" width="87.7109375" style="34" customWidth="1"/>
    <col min="4" max="4" width="9.140625" style="34"/>
    <col min="5" max="5" width="11.5703125" style="34" customWidth="1"/>
    <col min="6" max="16384" width="9.140625" style="34"/>
  </cols>
  <sheetData>
    <row r="1" spans="1:7" s="57" customFormat="1" x14ac:dyDescent="0.3">
      <c r="A1" s="61"/>
      <c r="B1" s="59" t="s">
        <v>231</v>
      </c>
      <c r="C1" s="64"/>
      <c r="D1" s="58" t="s">
        <v>0</v>
      </c>
      <c r="E1" s="231" t="s">
        <v>247</v>
      </c>
      <c r="F1" s="60"/>
      <c r="G1" s="60"/>
    </row>
    <row r="2" spans="1:7" s="73" customFormat="1" x14ac:dyDescent="0.3">
      <c r="A2" s="61"/>
      <c r="B2" s="373" t="s">
        <v>145</v>
      </c>
      <c r="C2" s="373"/>
      <c r="D2" s="58" t="s">
        <v>1</v>
      </c>
      <c r="E2" s="232">
        <v>43575</v>
      </c>
      <c r="F2" s="60"/>
      <c r="G2" s="60"/>
    </row>
    <row r="3" spans="1:7" s="57" customFormat="1" x14ac:dyDescent="0.3">
      <c r="A3" s="61"/>
      <c r="B3" s="70"/>
      <c r="C3" s="66"/>
      <c r="D3" s="58" t="s">
        <v>2</v>
      </c>
      <c r="E3" s="2">
        <v>0.86150000000000004</v>
      </c>
      <c r="F3" s="60"/>
      <c r="G3" s="60"/>
    </row>
    <row r="4" spans="1:7" s="57" customFormat="1" x14ac:dyDescent="0.3">
      <c r="A4" s="61"/>
      <c r="B4" s="4"/>
      <c r="C4" s="59"/>
      <c r="D4" s="58" t="s">
        <v>3</v>
      </c>
      <c r="E4" s="2">
        <v>0.48730000000000001</v>
      </c>
      <c r="F4" s="60"/>
      <c r="G4" s="60"/>
    </row>
    <row r="5" spans="1:7" s="57" customFormat="1" x14ac:dyDescent="0.3">
      <c r="A5" s="61"/>
      <c r="B5" s="4"/>
      <c r="C5" s="59"/>
      <c r="D5" s="58" t="s">
        <v>6</v>
      </c>
      <c r="E5" s="2">
        <v>0.28820000000000001</v>
      </c>
      <c r="F5" s="60"/>
      <c r="G5" s="60"/>
    </row>
    <row r="6" spans="1:7" ht="16.5" customHeight="1" x14ac:dyDescent="0.3">
      <c r="C6" s="234" t="s">
        <v>203</v>
      </c>
    </row>
    <row r="7" spans="1:7" ht="16.5" customHeight="1" x14ac:dyDescent="0.3">
      <c r="C7" s="126"/>
    </row>
    <row r="8" spans="1:7" x14ac:dyDescent="0.3">
      <c r="B8" s="375" t="s">
        <v>8</v>
      </c>
      <c r="C8" s="375"/>
      <c r="D8" s="375"/>
      <c r="E8" s="375"/>
    </row>
    <row r="9" spans="1:7" x14ac:dyDescent="0.3">
      <c r="B9" s="374" t="s">
        <v>9</v>
      </c>
      <c r="C9" s="374"/>
      <c r="D9" s="374"/>
      <c r="E9" s="374"/>
    </row>
    <row r="10" spans="1:7" x14ac:dyDescent="0.3">
      <c r="B10" s="376" t="s">
        <v>10</v>
      </c>
      <c r="C10" s="378" t="s">
        <v>11</v>
      </c>
      <c r="D10" s="380" t="s">
        <v>12</v>
      </c>
      <c r="E10" s="381"/>
    </row>
    <row r="11" spans="1:7" ht="25.5" x14ac:dyDescent="0.3">
      <c r="B11" s="377"/>
      <c r="C11" s="379"/>
      <c r="D11" s="8" t="s">
        <v>13</v>
      </c>
      <c r="E11" s="8" t="s">
        <v>14</v>
      </c>
    </row>
    <row r="12" spans="1:7" x14ac:dyDescent="0.3">
      <c r="B12" s="374" t="s">
        <v>15</v>
      </c>
      <c r="C12" s="374"/>
      <c r="D12" s="374"/>
      <c r="E12" s="374"/>
    </row>
    <row r="13" spans="1:7" x14ac:dyDescent="0.3">
      <c r="B13" s="137" t="s">
        <v>16</v>
      </c>
      <c r="C13" s="138" t="s">
        <v>17</v>
      </c>
      <c r="D13" s="139">
        <v>0</v>
      </c>
      <c r="E13" s="140">
        <v>0</v>
      </c>
    </row>
    <row r="14" spans="1:7" x14ac:dyDescent="0.3">
      <c r="B14" s="141" t="s">
        <v>18</v>
      </c>
      <c r="C14" s="142" t="s">
        <v>19</v>
      </c>
      <c r="D14" s="143">
        <v>1.5</v>
      </c>
      <c r="E14" s="144">
        <v>1.5</v>
      </c>
    </row>
    <row r="15" spans="1:7" x14ac:dyDescent="0.3">
      <c r="B15" s="137" t="s">
        <v>20</v>
      </c>
      <c r="C15" s="138" t="s">
        <v>21</v>
      </c>
      <c r="D15" s="139">
        <v>1</v>
      </c>
      <c r="E15" s="140">
        <v>1</v>
      </c>
    </row>
    <row r="16" spans="1:7" x14ac:dyDescent="0.3">
      <c r="B16" s="141" t="s">
        <v>22</v>
      </c>
      <c r="C16" s="142" t="s">
        <v>23</v>
      </c>
      <c r="D16" s="143">
        <v>0.2</v>
      </c>
      <c r="E16" s="144">
        <v>0.2</v>
      </c>
    </row>
    <row r="17" spans="2:5" x14ac:dyDescent="0.3">
      <c r="B17" s="137" t="s">
        <v>24</v>
      </c>
      <c r="C17" s="138" t="s">
        <v>25</v>
      </c>
      <c r="D17" s="139">
        <v>0.6</v>
      </c>
      <c r="E17" s="140">
        <v>0.6</v>
      </c>
    </row>
    <row r="18" spans="2:5" x14ac:dyDescent="0.3">
      <c r="B18" s="141" t="s">
        <v>26</v>
      </c>
      <c r="C18" s="142" t="s">
        <v>27</v>
      </c>
      <c r="D18" s="143">
        <v>2.5</v>
      </c>
      <c r="E18" s="144">
        <v>2.5</v>
      </c>
    </row>
    <row r="19" spans="2:5" x14ac:dyDescent="0.3">
      <c r="B19" s="137" t="s">
        <v>28</v>
      </c>
      <c r="C19" s="138" t="s">
        <v>29</v>
      </c>
      <c r="D19" s="139">
        <v>3</v>
      </c>
      <c r="E19" s="140">
        <v>3</v>
      </c>
    </row>
    <row r="20" spans="2:5" x14ac:dyDescent="0.3">
      <c r="B20" s="145" t="s">
        <v>30</v>
      </c>
      <c r="C20" s="142" t="s">
        <v>31</v>
      </c>
      <c r="D20" s="143">
        <v>8</v>
      </c>
      <c r="E20" s="144">
        <v>8</v>
      </c>
    </row>
    <row r="21" spans="2:5" x14ac:dyDescent="0.3">
      <c r="B21" s="137" t="s">
        <v>32</v>
      </c>
      <c r="C21" s="138" t="s">
        <v>33</v>
      </c>
      <c r="D21" s="139">
        <v>1</v>
      </c>
      <c r="E21" s="140">
        <v>1</v>
      </c>
    </row>
    <row r="22" spans="2:5" x14ac:dyDescent="0.3">
      <c r="B22" s="371" t="s">
        <v>34</v>
      </c>
      <c r="C22" s="372"/>
      <c r="D22" s="146">
        <v>17.8</v>
      </c>
      <c r="E22" s="147">
        <v>17.8</v>
      </c>
    </row>
    <row r="23" spans="2:5" x14ac:dyDescent="0.3">
      <c r="B23" s="365" t="s">
        <v>35</v>
      </c>
      <c r="C23" s="365"/>
      <c r="D23" s="365"/>
      <c r="E23" s="365"/>
    </row>
    <row r="24" spans="2:5" x14ac:dyDescent="0.3">
      <c r="B24" s="137" t="s">
        <v>36</v>
      </c>
      <c r="C24" s="148" t="s">
        <v>37</v>
      </c>
      <c r="D24" s="139">
        <v>17.96</v>
      </c>
      <c r="E24" s="140">
        <v>0</v>
      </c>
    </row>
    <row r="25" spans="2:5" x14ac:dyDescent="0.3">
      <c r="B25" s="145" t="s">
        <v>38</v>
      </c>
      <c r="C25" s="149" t="s">
        <v>39</v>
      </c>
      <c r="D25" s="143">
        <v>4.01</v>
      </c>
      <c r="E25" s="144">
        <v>0</v>
      </c>
    </row>
    <row r="26" spans="2:5" x14ac:dyDescent="0.3">
      <c r="B26" s="137" t="s">
        <v>40</v>
      </c>
      <c r="C26" s="148" t="s">
        <v>41</v>
      </c>
      <c r="D26" s="139">
        <v>0.93</v>
      </c>
      <c r="E26" s="140">
        <v>0.71</v>
      </c>
    </row>
    <row r="27" spans="2:5" x14ac:dyDescent="0.3">
      <c r="B27" s="145" t="s">
        <v>42</v>
      </c>
      <c r="C27" s="149" t="s">
        <v>43</v>
      </c>
      <c r="D27" s="143">
        <v>10.86</v>
      </c>
      <c r="E27" s="144">
        <v>8.33</v>
      </c>
    </row>
    <row r="28" spans="2:5" x14ac:dyDescent="0.3">
      <c r="B28" s="137" t="s">
        <v>44</v>
      </c>
      <c r="C28" s="148" t="s">
        <v>45</v>
      </c>
      <c r="D28" s="139">
        <v>7.0000000000000007E-2</v>
      </c>
      <c r="E28" s="140">
        <v>0.06</v>
      </c>
    </row>
    <row r="29" spans="2:5" x14ac:dyDescent="0.3">
      <c r="B29" s="145" t="s">
        <v>46</v>
      </c>
      <c r="C29" s="149" t="s">
        <v>47</v>
      </c>
      <c r="D29" s="143">
        <v>0.72</v>
      </c>
      <c r="E29" s="144">
        <v>0.56000000000000005</v>
      </c>
    </row>
    <row r="30" spans="2:5" x14ac:dyDescent="0.3">
      <c r="B30" s="137" t="s">
        <v>48</v>
      </c>
      <c r="C30" s="148" t="s">
        <v>49</v>
      </c>
      <c r="D30" s="139">
        <v>1.86</v>
      </c>
      <c r="E30" s="140">
        <v>0</v>
      </c>
    </row>
    <row r="31" spans="2:5" x14ac:dyDescent="0.3">
      <c r="B31" s="145" t="s">
        <v>50</v>
      </c>
      <c r="C31" s="149" t="s">
        <v>51</v>
      </c>
      <c r="D31" s="143">
        <v>0.11</v>
      </c>
      <c r="E31" s="144">
        <v>0.09</v>
      </c>
    </row>
    <row r="32" spans="2:5" x14ac:dyDescent="0.3">
      <c r="B32" s="137" t="s">
        <v>52</v>
      </c>
      <c r="C32" s="148" t="s">
        <v>53</v>
      </c>
      <c r="D32" s="139">
        <v>8.69</v>
      </c>
      <c r="E32" s="140">
        <v>6.67</v>
      </c>
    </row>
    <row r="33" spans="2:5" x14ac:dyDescent="0.3">
      <c r="B33" s="145" t="s">
        <v>54</v>
      </c>
      <c r="C33" s="149" t="s">
        <v>55</v>
      </c>
      <c r="D33" s="143">
        <v>0.03</v>
      </c>
      <c r="E33" s="144">
        <v>0.02</v>
      </c>
    </row>
    <row r="34" spans="2:5" x14ac:dyDescent="0.3">
      <c r="B34" s="367" t="s">
        <v>56</v>
      </c>
      <c r="C34" s="368"/>
      <c r="D34" s="150">
        <v>45.24</v>
      </c>
      <c r="E34" s="151">
        <v>16.440000000000001</v>
      </c>
    </row>
    <row r="35" spans="2:5" x14ac:dyDescent="0.3">
      <c r="B35" s="365" t="s">
        <v>57</v>
      </c>
      <c r="C35" s="365"/>
      <c r="D35" s="365"/>
      <c r="E35" s="365"/>
    </row>
    <row r="36" spans="2:5" x14ac:dyDescent="0.3">
      <c r="B36" s="137" t="s">
        <v>58</v>
      </c>
      <c r="C36" s="148" t="s">
        <v>59</v>
      </c>
      <c r="D36" s="139">
        <v>5.0199999999999996</v>
      </c>
      <c r="E36" s="140">
        <v>3.86</v>
      </c>
    </row>
    <row r="37" spans="2:5" x14ac:dyDescent="0.3">
      <c r="B37" s="145" t="s">
        <v>60</v>
      </c>
      <c r="C37" s="149" t="s">
        <v>61</v>
      </c>
      <c r="D37" s="143">
        <v>0.12</v>
      </c>
      <c r="E37" s="144">
        <v>0.09</v>
      </c>
    </row>
    <row r="38" spans="2:5" x14ac:dyDescent="0.3">
      <c r="B38" s="137" t="s">
        <v>62</v>
      </c>
      <c r="C38" s="148" t="s">
        <v>63</v>
      </c>
      <c r="D38" s="139">
        <v>4.51</v>
      </c>
      <c r="E38" s="140">
        <v>3.46</v>
      </c>
    </row>
    <row r="39" spans="2:5" x14ac:dyDescent="0.3">
      <c r="B39" s="145" t="s">
        <v>64</v>
      </c>
      <c r="C39" s="149" t="s">
        <v>65</v>
      </c>
      <c r="D39" s="143">
        <v>4.57</v>
      </c>
      <c r="E39" s="144">
        <v>3.51</v>
      </c>
    </row>
    <row r="40" spans="2:5" x14ac:dyDescent="0.3">
      <c r="B40" s="137" t="s">
        <v>66</v>
      </c>
      <c r="C40" s="148" t="s">
        <v>67</v>
      </c>
      <c r="D40" s="139">
        <v>0.42</v>
      </c>
      <c r="E40" s="140">
        <v>0.32</v>
      </c>
    </row>
    <row r="41" spans="2:5" x14ac:dyDescent="0.3">
      <c r="B41" s="371" t="s">
        <v>68</v>
      </c>
      <c r="C41" s="372"/>
      <c r="D41" s="146">
        <v>14.64</v>
      </c>
      <c r="E41" s="147">
        <v>11.24</v>
      </c>
    </row>
    <row r="42" spans="2:5" x14ac:dyDescent="0.3">
      <c r="B42" s="365" t="s">
        <v>69</v>
      </c>
      <c r="C42" s="365"/>
      <c r="D42" s="365"/>
      <c r="E42" s="365"/>
    </row>
    <row r="43" spans="2:5" x14ac:dyDescent="0.3">
      <c r="B43" s="137" t="s">
        <v>70</v>
      </c>
      <c r="C43" s="138" t="s">
        <v>71</v>
      </c>
      <c r="D43" s="152">
        <v>8.0500000000000007</v>
      </c>
      <c r="E43" s="140">
        <v>2.93</v>
      </c>
    </row>
    <row r="44" spans="2:5" x14ac:dyDescent="0.3">
      <c r="B44" s="145" t="s">
        <v>72</v>
      </c>
      <c r="C44" s="149" t="s">
        <v>73</v>
      </c>
      <c r="D44" s="145">
        <v>0.42</v>
      </c>
      <c r="E44" s="144">
        <v>0.32</v>
      </c>
    </row>
    <row r="45" spans="2:5" x14ac:dyDescent="0.3">
      <c r="B45" s="367" t="s">
        <v>74</v>
      </c>
      <c r="C45" s="368"/>
      <c r="D45" s="150">
        <v>8.4700000000000006</v>
      </c>
      <c r="E45" s="151">
        <v>3.25</v>
      </c>
    </row>
    <row r="46" spans="2:5" ht="16.5" customHeight="1" x14ac:dyDescent="0.3">
      <c r="B46" s="369" t="s">
        <v>75</v>
      </c>
      <c r="C46" s="370"/>
      <c r="D46" s="153">
        <v>86.15</v>
      </c>
      <c r="E46" s="154">
        <v>48.73</v>
      </c>
    </row>
    <row r="47" spans="2:5" x14ac:dyDescent="0.3">
      <c r="B47" s="366" t="s">
        <v>76</v>
      </c>
      <c r="C47" s="366"/>
      <c r="D47" s="366"/>
      <c r="E47" s="366"/>
    </row>
    <row r="51" spans="3:3" x14ac:dyDescent="0.3">
      <c r="C51" s="309"/>
    </row>
    <row r="52" spans="3:3" x14ac:dyDescent="0.3">
      <c r="C52" s="310"/>
    </row>
  </sheetData>
  <mergeCells count="16">
    <mergeCell ref="B2:C2"/>
    <mergeCell ref="B12:E12"/>
    <mergeCell ref="B8:E8"/>
    <mergeCell ref="B9:E9"/>
    <mergeCell ref="B10:B11"/>
    <mergeCell ref="C10:C11"/>
    <mergeCell ref="D10:E10"/>
    <mergeCell ref="B42:E42"/>
    <mergeCell ref="B47:E47"/>
    <mergeCell ref="B45:C45"/>
    <mergeCell ref="B46:C46"/>
    <mergeCell ref="B22:C22"/>
    <mergeCell ref="B23:E23"/>
    <mergeCell ref="B34:C34"/>
    <mergeCell ref="B35:E35"/>
    <mergeCell ref="B41:C41"/>
  </mergeCells>
  <printOptions horizontalCentered="1"/>
  <pageMargins left="0.51181102362204722" right="0.51181102362204722" top="2.2306249999999999" bottom="0.78740157480314965" header="0.31496062992125984" footer="0.31496062992125984"/>
  <pageSetup paperSize="9" scale="74" orientation="portrait" r:id="rId1"/>
  <headerFooter>
    <oddHeader>&amp;L&amp;G&amp;C&amp;"Arial Narrow,Negrito"REPÚBLICA FEDERATIVA DO BRASIL
MINISTÉRIO DA EDUCAÇÃO
SECRETARIA DE EDUCAÇÃO TECNOLÓGICA
INSTITUTO FEDERAL DE EDUCAÇÃO, CIÊNCIA E TEC. DO AMAZONAS
CAMPUS MANAUS DISTRITO INDUSTRIAL
COORDENAÇÃO DE ADMINISTRAÇÃO DA SEDE&amp;R&amp;G</oddHeader>
    <oddFooter>&amp;C&amp;"Arial Narrow,Negrito"&amp;10Avenida Gov. Danilo de Matos Areosa, 1672, Distrito Industrial - Manaus/AM 
Tel: (92) 3614-6238&amp;R&amp;"Arial Narrow,Normal"Página &amp;P de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1:M14"/>
  <sheetViews>
    <sheetView showGridLines="0" view="pageBreakPreview" zoomScale="115" zoomScaleNormal="100" zoomScaleSheetLayoutView="115" zoomScalePageLayoutView="90" workbookViewId="0">
      <selection activeCell="E14" sqref="E14"/>
    </sheetView>
  </sheetViews>
  <sheetFormatPr defaultColWidth="9.140625" defaultRowHeight="16.5" x14ac:dyDescent="0.3"/>
  <cols>
    <col min="1" max="3" width="9.140625" style="34"/>
    <col min="4" max="4" width="15.5703125" style="34" customWidth="1"/>
    <col min="5" max="5" width="21.7109375" style="34" customWidth="1"/>
    <col min="6" max="6" width="9.140625" style="34"/>
    <col min="7" max="7" width="11.42578125" style="34" customWidth="1"/>
    <col min="8" max="8" width="7" style="34" customWidth="1"/>
    <col min="9" max="9" width="25.42578125" style="34" bestFit="1" customWidth="1"/>
    <col min="10" max="10" width="25.42578125" style="34" customWidth="1"/>
    <col min="11" max="11" width="28.7109375" style="34" customWidth="1"/>
    <col min="12" max="12" width="10.28515625" style="34" customWidth="1"/>
    <col min="13" max="13" width="8.5703125" style="34" customWidth="1"/>
    <col min="14" max="16384" width="9.140625" style="34"/>
  </cols>
  <sheetData>
    <row r="1" spans="4:13" s="57" customFormat="1" x14ac:dyDescent="0.3">
      <c r="D1" s="59" t="s">
        <v>233</v>
      </c>
      <c r="E1" s="59"/>
      <c r="F1" s="61"/>
      <c r="G1" s="61"/>
      <c r="H1" s="61"/>
      <c r="I1" s="61"/>
      <c r="J1" s="61"/>
      <c r="L1" s="58" t="s">
        <v>0</v>
      </c>
      <c r="M1" s="231" t="s">
        <v>247</v>
      </c>
    </row>
    <row r="2" spans="4:13" s="76" customFormat="1" x14ac:dyDescent="0.3">
      <c r="D2" s="59" t="s">
        <v>145</v>
      </c>
      <c r="F2" s="75"/>
      <c r="G2" s="75"/>
      <c r="H2" s="75"/>
      <c r="I2" s="75"/>
      <c r="J2" s="75"/>
      <c r="L2" s="58" t="s">
        <v>1</v>
      </c>
      <c r="M2" s="232">
        <v>43575</v>
      </c>
    </row>
    <row r="3" spans="4:13" s="57" customFormat="1" x14ac:dyDescent="0.3">
      <c r="D3" s="71"/>
      <c r="E3" s="74"/>
      <c r="F3" s="61"/>
      <c r="G3" s="61"/>
      <c r="H3" s="61"/>
      <c r="I3" s="61"/>
      <c r="J3" s="61"/>
      <c r="L3" s="58" t="s">
        <v>2</v>
      </c>
      <c r="M3" s="2">
        <v>0.86150000000000004</v>
      </c>
    </row>
    <row r="4" spans="4:13" s="57" customFormat="1" ht="9" customHeight="1" x14ac:dyDescent="0.3">
      <c r="D4" s="61"/>
      <c r="E4" s="62"/>
      <c r="F4" s="61"/>
      <c r="G4" s="61"/>
      <c r="H4" s="61"/>
      <c r="I4" s="61"/>
      <c r="J4" s="61"/>
      <c r="L4" s="58" t="s">
        <v>3</v>
      </c>
      <c r="M4" s="2">
        <v>0.48730000000000001</v>
      </c>
    </row>
    <row r="5" spans="4:13" s="57" customFormat="1" x14ac:dyDescent="0.3">
      <c r="D5" s="61"/>
      <c r="E5" s="68" t="s">
        <v>291</v>
      </c>
      <c r="F5" s="63"/>
      <c r="G5" s="63"/>
      <c r="H5" s="298"/>
      <c r="I5" s="298"/>
      <c r="J5" s="298"/>
      <c r="L5" s="58" t="s">
        <v>6</v>
      </c>
      <c r="M5" s="2">
        <v>0.28820000000000001</v>
      </c>
    </row>
    <row r="6" spans="4:13" ht="8.25" customHeight="1" thickBot="1" x14ac:dyDescent="0.35"/>
    <row r="7" spans="4:13" x14ac:dyDescent="0.3">
      <c r="D7" s="304" t="s">
        <v>77</v>
      </c>
      <c r="E7" s="392" t="s">
        <v>11</v>
      </c>
      <c r="F7" s="393"/>
      <c r="G7" s="394"/>
      <c r="H7" s="299" t="s">
        <v>252</v>
      </c>
      <c r="I7" s="299" t="s">
        <v>277</v>
      </c>
      <c r="J7" s="299" t="s">
        <v>278</v>
      </c>
      <c r="K7" s="299" t="s">
        <v>279</v>
      </c>
      <c r="L7" s="395" t="s">
        <v>289</v>
      </c>
      <c r="M7" s="396"/>
    </row>
    <row r="8" spans="4:13" x14ac:dyDescent="0.3">
      <c r="D8" s="383" t="s">
        <v>276</v>
      </c>
      <c r="E8" s="385" t="s">
        <v>290</v>
      </c>
      <c r="F8" s="386"/>
      <c r="G8" s="387"/>
      <c r="H8" s="346" t="s">
        <v>107</v>
      </c>
      <c r="I8" s="300" t="s">
        <v>280</v>
      </c>
      <c r="J8" s="300" t="s">
        <v>283</v>
      </c>
      <c r="K8" s="306" t="s">
        <v>286</v>
      </c>
      <c r="L8" s="397">
        <f>MEDIAN(I11:K11)</f>
        <v>75</v>
      </c>
      <c r="M8" s="398"/>
    </row>
    <row r="9" spans="4:13" x14ac:dyDescent="0.3">
      <c r="D9" s="383"/>
      <c r="E9" s="385"/>
      <c r="F9" s="386"/>
      <c r="G9" s="387"/>
      <c r="H9" s="346"/>
      <c r="I9" s="301" t="s">
        <v>281</v>
      </c>
      <c r="J9" s="301" t="s">
        <v>284</v>
      </c>
      <c r="K9" s="307" t="s">
        <v>287</v>
      </c>
      <c r="L9" s="397"/>
      <c r="M9" s="398"/>
    </row>
    <row r="10" spans="4:13" x14ac:dyDescent="0.3">
      <c r="D10" s="383"/>
      <c r="E10" s="385"/>
      <c r="F10" s="386"/>
      <c r="G10" s="387"/>
      <c r="H10" s="346"/>
      <c r="I10" s="302" t="s">
        <v>282</v>
      </c>
      <c r="J10" s="302" t="s">
        <v>285</v>
      </c>
      <c r="K10" s="308" t="s">
        <v>288</v>
      </c>
      <c r="L10" s="397"/>
      <c r="M10" s="398"/>
    </row>
    <row r="11" spans="4:13" ht="21.75" customHeight="1" thickBot="1" x14ac:dyDescent="0.35">
      <c r="D11" s="384"/>
      <c r="E11" s="388"/>
      <c r="F11" s="389"/>
      <c r="G11" s="390"/>
      <c r="H11" s="391"/>
      <c r="I11" s="303">
        <v>75</v>
      </c>
      <c r="J11" s="303">
        <v>66</v>
      </c>
      <c r="K11" s="305">
        <v>90</v>
      </c>
      <c r="L11" s="399"/>
      <c r="M11" s="400"/>
    </row>
    <row r="14" spans="4:13" ht="66" customHeight="1" x14ac:dyDescent="0.3">
      <c r="I14" s="382"/>
      <c r="J14" s="382"/>
    </row>
  </sheetData>
  <mergeCells count="7">
    <mergeCell ref="L7:M7"/>
    <mergeCell ref="L8:M11"/>
    <mergeCell ref="I14:J14"/>
    <mergeCell ref="D8:D11"/>
    <mergeCell ref="E8:G11"/>
    <mergeCell ref="H8:H11"/>
    <mergeCell ref="E7:G7"/>
  </mergeCells>
  <printOptions horizontalCentered="1"/>
  <pageMargins left="0.51181102362204722" right="0.51181102362204722" top="1.5748031496062993" bottom="0.86614173228346458" header="0.31496062992125984" footer="0.31496062992125984"/>
  <pageSetup paperSize="9" scale="78" orientation="landscape" r:id="rId1"/>
  <headerFooter>
    <oddHeader>&amp;L&amp;G&amp;C&amp;"Arial Narrow,Negrito"REPÚBLICA FEDERATIVA DO BRASIL
MINISTÉRIO DA EDUCAÇÃO
SECRETARIA DE EDUCAÇÃO TECNOLÓGICA
INSTITUTO FEDERAL DE EDUCAÇÃO, CIÊNCIA E TEC. DO AMAZONAS
CAMPUS MANAUS DISTRITO INDUSTRIAL
COORDENAÇÃO DE ADMINISTRAÇÃO DA SEDE&amp;R&amp;G</oddHeader>
    <oddFooter>&amp;C&amp;"Arial Narrow,Negrito"&amp;10Avenida Gov. Danilo de Matos Areosa, 1672, Distrito Industrial - Manaus/AM 
Tel: (92) 3614-6238&amp;R&amp;"Arial Narrow,Normal"Página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11</vt:i4>
      </vt:variant>
    </vt:vector>
  </HeadingPairs>
  <TitlesOfParts>
    <vt:vector size="18" baseType="lpstr">
      <vt:lpstr>001.Orçamento Global</vt:lpstr>
      <vt:lpstr>002.Orçamento Sintético</vt:lpstr>
      <vt:lpstr>003. Composições Unit.</vt:lpstr>
      <vt:lpstr>004. Cronograma Físico-Financ.</vt:lpstr>
      <vt:lpstr>006. BDI</vt:lpstr>
      <vt:lpstr>005. Leis Sociais</vt:lpstr>
      <vt:lpstr>007. Cotação de Preços</vt:lpstr>
      <vt:lpstr>'001.Orçamento Global'!Area_de_impressao</vt:lpstr>
      <vt:lpstr>'002.Orçamento Sintético'!Area_de_impressao</vt:lpstr>
      <vt:lpstr>'003. Composições Unit.'!Area_de_impressao</vt:lpstr>
      <vt:lpstr>'004. Cronograma Físico-Financ.'!Area_de_impressao</vt:lpstr>
      <vt:lpstr>'005. Leis Sociais'!Area_de_impressao</vt:lpstr>
      <vt:lpstr>'006. BDI'!Area_de_impressao</vt:lpstr>
      <vt:lpstr>'007. Cotação de Preços'!Area_de_impressao</vt:lpstr>
      <vt:lpstr>'001.Orçamento Global'!Titulos_de_impressao</vt:lpstr>
      <vt:lpstr>'002.Orçamento Sintético'!Titulos_de_impressao</vt:lpstr>
      <vt:lpstr>'003. Composições Unit.'!Titulos_de_impressao</vt:lpstr>
      <vt:lpstr>'004. Cronograma Físico-Financ.'!Titulos_de_impressao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IFAM</dc:title>
  <dc:creator>Elias Santos Souza</dc:creator>
  <cp:keywords>ESS</cp:keywords>
  <cp:lastModifiedBy>Camila Silva de Menezes</cp:lastModifiedBy>
  <cp:lastPrinted>2019-11-01T15:14:48Z</cp:lastPrinted>
  <dcterms:created xsi:type="dcterms:W3CDTF">2016-03-31T19:04:47Z</dcterms:created>
  <dcterms:modified xsi:type="dcterms:W3CDTF">2019-11-12T12:57:56Z</dcterms:modified>
</cp:coreProperties>
</file>