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9810" windowHeight="9750" activeTab="2"/>
  </bookViews>
  <sheets>
    <sheet name="PROPOSTA " sheetId="7" r:id="rId1"/>
    <sheet name="PARÂMETROS" sheetId="1" r:id="rId2"/>
    <sheet name="RESUMO DOS VALORES" sheetId="3" r:id="rId3"/>
    <sheet name="MOTORISTA - D" sheetId="2" r:id="rId4"/>
    <sheet name="MEMÓRIA DE CÁLCULO" sheetId="4" r:id="rId5"/>
    <sheet name="INSUMOS DIVERSOS" sheetId="5" r:id="rId6"/>
  </sheets>
  <definedNames>
    <definedName name="_xlnm.Print_Area" localSheetId="0">'PROPOSTA '!$A$1:$G$53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/>
  <c r="B3" i="2"/>
  <c r="F130"/>
  <c r="D130"/>
  <c r="G4" i="3"/>
  <c r="E4"/>
  <c r="F107" i="4" l="1"/>
  <c r="E103"/>
  <c r="D86"/>
  <c r="F86" s="1"/>
  <c r="D88"/>
  <c r="F88" s="1"/>
  <c r="E83"/>
  <c r="D85"/>
  <c r="F83"/>
  <c r="F85" s="1"/>
  <c r="G4" i="5" l="1"/>
  <c r="G5"/>
  <c r="H5" s="1"/>
  <c r="J5" s="1"/>
  <c r="G6"/>
  <c r="G7"/>
  <c r="G8"/>
  <c r="G9"/>
  <c r="G3"/>
  <c r="C67" i="1"/>
  <c r="F64" i="4"/>
  <c r="E65"/>
  <c r="D65"/>
  <c r="F17"/>
  <c r="E17"/>
  <c r="E12"/>
  <c r="F65" l="1"/>
  <c r="G72" s="1"/>
  <c r="G34" i="5"/>
  <c r="H34" s="1"/>
  <c r="J34" s="1"/>
  <c r="G27"/>
  <c r="H27" s="1"/>
  <c r="J27" s="1"/>
  <c r="G28"/>
  <c r="H28" s="1"/>
  <c r="J28" s="1"/>
  <c r="G26"/>
  <c r="H26" s="1"/>
  <c r="J26" s="1"/>
  <c r="G16"/>
  <c r="H16" s="1"/>
  <c r="J16" s="1"/>
  <c r="G17"/>
  <c r="H17" s="1"/>
  <c r="J17" s="1"/>
  <c r="G18"/>
  <c r="G19"/>
  <c r="H19" s="1"/>
  <c r="J19" s="1"/>
  <c r="G20"/>
  <c r="H20" s="1"/>
  <c r="J20" s="1"/>
  <c r="G21"/>
  <c r="H21" s="1"/>
  <c r="J21" s="1"/>
  <c r="G15"/>
  <c r="H15" s="1"/>
  <c r="J15" s="1"/>
  <c r="C102" i="2"/>
  <c r="H4" i="5"/>
  <c r="J4" s="1"/>
  <c r="H6"/>
  <c r="J6" s="1"/>
  <c r="H7"/>
  <c r="J7" s="1"/>
  <c r="H8"/>
  <c r="J8" s="1"/>
  <c r="H9"/>
  <c r="J9" s="1"/>
  <c r="H3"/>
  <c r="C55" i="2"/>
  <c r="D63" i="4"/>
  <c r="F63" s="1"/>
  <c r="C51" i="1"/>
  <c r="C48" s="1"/>
  <c r="I29" i="5"/>
  <c r="B121" i="4"/>
  <c r="B127" s="1"/>
  <c r="B130" s="1"/>
  <c r="B144" s="1"/>
  <c r="G51" i="1"/>
  <c r="G39"/>
  <c r="B11" i="4"/>
  <c r="B17" s="1"/>
  <c r="C4"/>
  <c r="H4" s="1"/>
  <c r="H18" i="5"/>
  <c r="J18" s="1"/>
  <c r="C101" i="2" l="1"/>
  <c r="J22" i="5"/>
  <c r="H22"/>
  <c r="H10"/>
  <c r="J29"/>
  <c r="J3"/>
  <c r="J10" s="1"/>
  <c r="C127" i="4" s="1"/>
  <c r="H29" i="5"/>
  <c r="B31" i="4"/>
  <c r="B52" s="1"/>
  <c r="B62" s="1"/>
  <c r="B72" s="1"/>
  <c r="B76" s="1"/>
  <c r="B27"/>
  <c r="G48" i="1"/>
  <c r="G127" i="4" l="1"/>
  <c r="C100" i="2"/>
  <c r="J53" i="4" l="1"/>
  <c r="D66" l="1"/>
  <c r="C103" i="2" l="1"/>
  <c r="C104" s="1"/>
  <c r="D38" i="4"/>
  <c r="D37"/>
  <c r="D36"/>
  <c r="D35"/>
  <c r="D34"/>
  <c r="D33"/>
  <c r="D32"/>
  <c r="D31"/>
  <c r="D137"/>
  <c r="D136"/>
  <c r="D135"/>
  <c r="D133"/>
  <c r="D132"/>
  <c r="C39" i="1"/>
  <c r="E53" i="4"/>
  <c r="E52"/>
  <c r="E66"/>
  <c r="F66" s="1"/>
  <c r="D62"/>
  <c r="C54" i="2"/>
  <c r="F72" i="4"/>
  <c r="C53" i="2" s="1"/>
  <c r="G53" i="4"/>
  <c r="J52"/>
  <c r="G52"/>
  <c r="C122" i="2" l="1"/>
  <c r="D134" i="4"/>
  <c r="G102" l="1"/>
  <c r="F102"/>
  <c r="H102" l="1"/>
  <c r="E149"/>
  <c r="E107" l="1"/>
  <c r="E106"/>
  <c r="E105"/>
  <c r="F105" s="1"/>
  <c r="H105" s="1"/>
  <c r="E104"/>
  <c r="F104" s="1"/>
  <c r="H104" s="1"/>
  <c r="F103"/>
  <c r="H103" s="1"/>
  <c r="E102"/>
  <c r="H107" l="1"/>
  <c r="F106"/>
  <c r="H106" s="1"/>
  <c r="H108" l="1"/>
  <c r="D87" l="1"/>
  <c r="D44"/>
  <c r="D43"/>
  <c r="D84" l="1"/>
  <c r="F84" s="1"/>
  <c r="F62"/>
  <c r="H72" l="1"/>
  <c r="C56" i="2" s="1"/>
  <c r="E72" i="4"/>
  <c r="C52" i="2" s="1"/>
  <c r="I52" i="4"/>
  <c r="F53" l="1"/>
  <c r="F52"/>
  <c r="H52" s="1"/>
  <c r="D39"/>
  <c r="E87" s="1"/>
  <c r="F87" s="1"/>
  <c r="E11"/>
  <c r="K52" l="1"/>
  <c r="H53"/>
  <c r="C20" i="2" l="1"/>
  <c r="I53" i="4"/>
  <c r="C72"/>
  <c r="C50" i="2" s="1"/>
  <c r="E145" i="4"/>
  <c r="D12"/>
  <c r="F12" s="1"/>
  <c r="C32" i="2" s="1"/>
  <c r="D11" i="4"/>
  <c r="F11" s="1"/>
  <c r="C31" i="2" s="1"/>
  <c r="D17" i="4"/>
  <c r="C26" i="2" l="1"/>
  <c r="C118" s="1"/>
  <c r="K53" i="4"/>
  <c r="G17"/>
  <c r="C27"/>
  <c r="D27"/>
  <c r="D72" l="1"/>
  <c r="C33" i="2"/>
  <c r="C34" s="1"/>
  <c r="E27" i="4"/>
  <c r="F27" s="1"/>
  <c r="C87" l="1"/>
  <c r="C84"/>
  <c r="C85"/>
  <c r="C88"/>
  <c r="J72"/>
  <c r="C63" i="2" s="1"/>
  <c r="C51"/>
  <c r="C57" s="1"/>
  <c r="C61"/>
  <c r="D76" i="4"/>
  <c r="E39"/>
  <c r="C43" s="1"/>
  <c r="E43" s="1"/>
  <c r="E34"/>
  <c r="F34" s="1"/>
  <c r="C41" i="2" s="1"/>
  <c r="G85" i="4"/>
  <c r="C70" i="2" s="1"/>
  <c r="E35" i="4"/>
  <c r="F35" s="1"/>
  <c r="C42" i="2" s="1"/>
  <c r="E31" i="4"/>
  <c r="F31" s="1"/>
  <c r="C38" i="2" s="1"/>
  <c r="E38" i="4"/>
  <c r="F38" s="1"/>
  <c r="C45" i="2" s="1"/>
  <c r="E33" i="4"/>
  <c r="F33" s="1"/>
  <c r="C40" i="2" s="1"/>
  <c r="E37" i="4"/>
  <c r="F37" s="1"/>
  <c r="C44" i="2" s="1"/>
  <c r="E36" i="4"/>
  <c r="F36" s="1"/>
  <c r="C43" i="2" s="1"/>
  <c r="E32" i="4"/>
  <c r="F32" s="1"/>
  <c r="C39" i="2" s="1"/>
  <c r="D78" i="4" l="1"/>
  <c r="C44"/>
  <c r="E44" s="1"/>
  <c r="J43" s="1"/>
  <c r="G88"/>
  <c r="C73" i="2" s="1"/>
  <c r="F39" i="4"/>
  <c r="D77" s="1"/>
  <c r="D79" l="1"/>
  <c r="C62" i="2"/>
  <c r="C64" s="1"/>
  <c r="C119" s="1"/>
  <c r="C46"/>
  <c r="C83" i="4" l="1"/>
  <c r="G84" s="1"/>
  <c r="C69" i="2" s="1"/>
  <c r="C86" i="4"/>
  <c r="G87" s="1"/>
  <c r="C72" i="2" s="1"/>
  <c r="E146" i="4" l="1"/>
  <c r="G86" l="1"/>
  <c r="C71" i="2" s="1"/>
  <c r="G83" i="4"/>
  <c r="C68" i="2" s="1"/>
  <c r="C74" l="1"/>
  <c r="C120" s="1"/>
  <c r="G89" i="4"/>
  <c r="C117" l="1"/>
  <c r="E117" s="1"/>
  <c r="D122" s="1"/>
  <c r="C95" i="2" s="1"/>
  <c r="C104" i="4"/>
  <c r="I104" s="1"/>
  <c r="C81" i="2" s="1"/>
  <c r="C102" i="4"/>
  <c r="I102" s="1"/>
  <c r="C79" i="2" s="1"/>
  <c r="C107" i="4"/>
  <c r="I107" s="1"/>
  <c r="C84" i="2" s="1"/>
  <c r="C105" i="4"/>
  <c r="I105" s="1"/>
  <c r="C82" i="2" s="1"/>
  <c r="C106" i="4"/>
  <c r="I106" s="1"/>
  <c r="C83" i="2" s="1"/>
  <c r="E147" i="4"/>
  <c r="C103"/>
  <c r="I103" s="1"/>
  <c r="C80" i="2" s="1"/>
  <c r="C89" l="1"/>
  <c r="C90" s="1"/>
  <c r="C85"/>
  <c r="I108" i="4"/>
  <c r="D121" s="1"/>
  <c r="D123" s="1"/>
  <c r="E148" l="1"/>
  <c r="E150" s="1"/>
  <c r="C132"/>
  <c r="E132" s="1"/>
  <c r="C94" i="2"/>
  <c r="C96" s="1"/>
  <c r="C121" s="1"/>
  <c r="C123" s="1"/>
  <c r="C108" l="1"/>
  <c r="C133" i="4"/>
  <c r="E133" s="1"/>
  <c r="C109" i="2" s="1"/>
  <c r="C134" i="4" l="1"/>
  <c r="E134" s="1"/>
  <c r="E151" s="1"/>
  <c r="C136"/>
  <c r="E136" s="1"/>
  <c r="C112" i="2" s="1"/>
  <c r="C137" i="4"/>
  <c r="E137" s="1"/>
  <c r="C113" i="2" s="1"/>
  <c r="C135" i="4"/>
  <c r="E135" s="1"/>
  <c r="C111" i="2" s="1"/>
  <c r="C110" l="1"/>
  <c r="C114" s="1"/>
  <c r="C124" s="1"/>
  <c r="C125" s="1"/>
  <c r="C126" s="1"/>
  <c r="C130" s="1"/>
  <c r="E130" s="1"/>
  <c r="G130" s="1"/>
  <c r="C135" s="1"/>
  <c r="C136" s="1"/>
  <c r="E152" i="4"/>
  <c r="D4" i="3" l="1"/>
  <c r="F4" s="1"/>
  <c r="D9" l="1"/>
  <c r="H5"/>
  <c r="D10" l="1"/>
  <c r="D11" s="1"/>
</calcChain>
</file>

<file path=xl/comments1.xml><?xml version="1.0" encoding="utf-8"?>
<comments xmlns="http://schemas.openxmlformats.org/spreadsheetml/2006/main">
  <authors>
    <author>Marlena Raquel dos Santos</author>
  </authors>
  <commentList>
    <comment ref="C23" authorId="0">
      <text>
        <r>
          <rPr>
            <b/>
            <sz val="9"/>
            <color indexed="81"/>
            <rFont val="Segoe UI"/>
            <charset val="1"/>
          </rPr>
          <t>Marlena Raquel dos Santos:</t>
        </r>
        <r>
          <rPr>
            <sz val="9"/>
            <color indexed="81"/>
            <rFont val="Segoe UI"/>
            <charset val="1"/>
          </rPr>
          <t xml:space="preserve">
Conforme Decreto</t>
        </r>
      </text>
    </comment>
    <comment ref="C42" authorId="0">
      <text>
        <r>
          <rPr>
            <b/>
            <sz val="9"/>
            <color indexed="81"/>
            <rFont val="Segoe UI"/>
            <family val="2"/>
          </rPr>
          <t>Marlena Raquel dos Santos:</t>
        </r>
        <r>
          <rPr>
            <sz val="9"/>
            <color indexed="81"/>
            <rFont val="Segoe UI"/>
            <family val="2"/>
          </rPr>
          <t xml:space="preserve">
indicar percentual de acordo com o grau de risco do CNAE preponderante X percentual FAP da empresa</t>
        </r>
      </text>
    </comment>
    <comment ref="C55" authorId="0">
      <text>
        <r>
          <rPr>
            <b/>
            <sz val="9"/>
            <color indexed="81"/>
            <rFont val="Segoe UI"/>
            <family val="2"/>
          </rPr>
          <t>Marlena Raquel dos Santos:</t>
        </r>
        <r>
          <rPr>
            <sz val="9"/>
            <color indexed="81"/>
            <rFont val="Segoe UI"/>
            <family val="2"/>
          </rPr>
          <t xml:space="preserve">
Indicar Enquadramento tributário pela licitante
(modalidade de mão de obra, vedada ao Simples Nacional)
Empresa sujeita ao desenquadramento, caso vencedora e tenha o regime </t>
        </r>
      </text>
    </comment>
  </commentList>
</comments>
</file>

<file path=xl/comments2.xml><?xml version="1.0" encoding="utf-8"?>
<comments xmlns="http://schemas.openxmlformats.org/spreadsheetml/2006/main">
  <authors>
    <author>Maurício Souza Printes</author>
  </authors>
  <commentList>
    <comment ref="D33" authorId="0">
      <text>
        <r>
          <rPr>
            <b/>
            <sz val="9"/>
            <color indexed="81"/>
            <rFont val="Segoe UI"/>
            <family val="2"/>
          </rPr>
          <t>Maurício Souza Printes:</t>
        </r>
        <r>
          <rPr>
            <sz val="9"/>
            <color indexed="81"/>
            <rFont val="Segoe UI"/>
            <family val="2"/>
          </rPr>
          <t xml:space="preserve">
Decreto 6.957/09, código: 4924-8/00</t>
        </r>
      </text>
    </comment>
  </commentList>
</comments>
</file>

<file path=xl/sharedStrings.xml><?xml version="1.0" encoding="utf-8"?>
<sst xmlns="http://schemas.openxmlformats.org/spreadsheetml/2006/main" count="656" uniqueCount="359">
  <si>
    <t>Meses de Contrato</t>
  </si>
  <si>
    <t>DADOS</t>
  </si>
  <si>
    <t>Município</t>
  </si>
  <si>
    <t>Serviço</t>
  </si>
  <si>
    <t>Categoria Profissional</t>
  </si>
  <si>
    <t>Ano acordo, Convenção ou sentença normativa em dissídio coletivo</t>
  </si>
  <si>
    <t>Data base da categoria</t>
  </si>
  <si>
    <t>Tipo de trabalhador</t>
  </si>
  <si>
    <t>Dias de trabalho</t>
  </si>
  <si>
    <t>Carga Horária Mensal</t>
  </si>
  <si>
    <t>Salário Base CCT</t>
  </si>
  <si>
    <t>Percentual de Periculosidade</t>
  </si>
  <si>
    <t>Percentual de Insalubridade</t>
  </si>
  <si>
    <t>Vale Transporte</t>
  </si>
  <si>
    <t>Desconto Vale Transporte</t>
  </si>
  <si>
    <t>Vale Alimentação</t>
  </si>
  <si>
    <t>Cesta Básica</t>
  </si>
  <si>
    <t>Qtde de Vale Transporte por Dia</t>
  </si>
  <si>
    <t>Qtde de Vale Alimentação Dia</t>
  </si>
  <si>
    <t>PARÂMETROS  PARA TRIBUTAÇÃO E ENCARGOS</t>
  </si>
  <si>
    <t>Total de encargos</t>
  </si>
  <si>
    <t>INSS - empregador</t>
  </si>
  <si>
    <t>Salário-Educação</t>
  </si>
  <si>
    <t>SAT-GIL/RAT</t>
  </si>
  <si>
    <t>SESC</t>
  </si>
  <si>
    <t>SENAC</t>
  </si>
  <si>
    <t>SEBRAE</t>
  </si>
  <si>
    <t>INCRA</t>
  </si>
  <si>
    <t>FGTS</t>
  </si>
  <si>
    <t>Total de tributos e custo</t>
  </si>
  <si>
    <t>Custos Indiretos</t>
  </si>
  <si>
    <t>Lucro</t>
  </si>
  <si>
    <t>Tributos</t>
  </si>
  <si>
    <t>Enquadramento Tributário</t>
  </si>
  <si>
    <t>Módulo 1 - Composição da Remuneração</t>
  </si>
  <si>
    <t>Composição da remuneração</t>
  </si>
  <si>
    <t>Valor (R$)</t>
  </si>
  <si>
    <t>A</t>
  </si>
  <si>
    <t>B</t>
  </si>
  <si>
    <t>C</t>
  </si>
  <si>
    <t>D</t>
  </si>
  <si>
    <t>E</t>
  </si>
  <si>
    <t>F</t>
  </si>
  <si>
    <t>Salário - Base</t>
  </si>
  <si>
    <t>Adicional de Periculosidade</t>
  </si>
  <si>
    <t>Adicional de Insalubridade</t>
  </si>
  <si>
    <t>Adicional Noturno</t>
  </si>
  <si>
    <t>Adicional de Hora Noturna Reduzida</t>
  </si>
  <si>
    <t>Outros (especificar)</t>
  </si>
  <si>
    <t>Total</t>
  </si>
  <si>
    <t>Módulo 2- Encargos e benefícios Anuais, Mensais e Diários</t>
  </si>
  <si>
    <t>Submódulo 2.1 - 13º (décimo terceiro) Salário, Férias e Adicional de Férias</t>
  </si>
  <si>
    <t>2.1</t>
  </si>
  <si>
    <t xml:space="preserve">13º (décimo terceiro) Salário, Férias e Adicional de Férias </t>
  </si>
  <si>
    <t>13º (décimo terceiro) Salário</t>
  </si>
  <si>
    <t>Submódulo 2.2 - Encargos Previdenciários (GPS), Fundo de Garantia por Tempo de Serviço (FGTS) e outras contribuições</t>
  </si>
  <si>
    <t>2.2</t>
  </si>
  <si>
    <t>GPS, FGTS e outras contribuições</t>
  </si>
  <si>
    <t>G</t>
  </si>
  <si>
    <t>H</t>
  </si>
  <si>
    <t>INSS</t>
  </si>
  <si>
    <t>Salário educação</t>
  </si>
  <si>
    <t>Salário Educação</t>
  </si>
  <si>
    <t>SAT</t>
  </si>
  <si>
    <t>SESC ou SESI</t>
  </si>
  <si>
    <t>SENAI - SENAC</t>
  </si>
  <si>
    <t>Submódulo 2.3 - Benefícios Mensais e Diários</t>
  </si>
  <si>
    <t>2.3</t>
  </si>
  <si>
    <t>Benefícios Mensais e Diários</t>
  </si>
  <si>
    <t>Transporte</t>
  </si>
  <si>
    <t>Auxílio-Refeição/Alimentação</t>
  </si>
  <si>
    <t>Assistência Médica e Familiar</t>
  </si>
  <si>
    <t>Quadro- resumo do módulo 2 - Encargos e Benefícios anuais, mensais e diários</t>
  </si>
  <si>
    <t>Encargos e Benefícios Anuais, Mensais e Diários</t>
  </si>
  <si>
    <t>13º (décimo terceiro) Salário, Férias e Adicional de Férias</t>
  </si>
  <si>
    <t>Benefícios Mensais e Diárias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</si>
  <si>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</si>
  <si>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</si>
  <si>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</si>
  <si>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</si>
  <si>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</si>
  <si>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</si>
  <si>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de GPS, FGTS e outras contribuições sobre o Aviso Prévio Trabalhado</t>
  </si>
  <si>
    <t>Multa do FGTS e contribuição social sobre o Aviso Prévio Trabalhado</t>
  </si>
  <si>
    <t>Módulo 4 - Custo de Reposição do Profissional Ausente</t>
  </si>
  <si>
    <t>Submódulo 4.1 - Substituto nas Ausências Legais</t>
  </si>
  <si>
    <t>4.1</t>
  </si>
  <si>
    <t>Substituto nas Ausências Legais</t>
  </si>
  <si>
    <t>Substituto na Cobertura de Férias</t>
  </si>
  <si>
    <t>Substituto na Cobertura de Ausência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</si>
  <si>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</si>
  <si>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</si>
  <si>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</si>
  <si>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</si>
  <si>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</si>
  <si>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</si>
  <si>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</si>
  <si>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</si>
  <si>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</si>
  <si>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</si>
  <si>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Substituto nas Ausências legais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</si>
  <si>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</si>
  <si>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</si>
  <si>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</si>
  <si>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</si>
  <si>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</si>
  <si>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</si>
  <si>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</si>
  <si>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Mão de obra vinculada à execução contratual (valor por empregado)</t>
  </si>
  <si>
    <t>Módulo 2 - Encargos e Benefícios Anuais, Mensais e Diários</t>
  </si>
  <si>
    <t>Subtotal (A+ B + C + D + E)</t>
  </si>
  <si>
    <t>Valor Total por Empregado</t>
  </si>
  <si>
    <t>Tipo de Serviço (A)</t>
  </si>
  <si>
    <t>I</t>
  </si>
  <si>
    <t>Valor propostos por empregado (B)</t>
  </si>
  <si>
    <t>Qtde. de Empregados por posto ( C)</t>
  </si>
  <si>
    <t>Valor Proposto por posto (D) = (B x C)</t>
  </si>
  <si>
    <t>Qtde. de Postos (E)</t>
  </si>
  <si>
    <t>Valor Total do Serviço (F) = (D x E)</t>
  </si>
  <si>
    <t xml:space="preserve">Valor global da proposta </t>
  </si>
  <si>
    <t>DESCRIÇÃO</t>
  </si>
  <si>
    <t>VALOR (R$)</t>
  </si>
  <si>
    <t>Adc. de Periculosidade</t>
  </si>
  <si>
    <t>Adc. De Insalubridade</t>
  </si>
  <si>
    <t>Adc. Noturno</t>
  </si>
  <si>
    <t>TOTAL</t>
  </si>
  <si>
    <t>Adc. De Hora Not. Reduzida</t>
  </si>
  <si>
    <t>Base de cálculo</t>
  </si>
  <si>
    <t>MÓDULO 1 - REMUNERAÇÃO</t>
  </si>
  <si>
    <t>Salário base</t>
  </si>
  <si>
    <t>Módulo 2 - Encargos e Benefícios Anuais, mensais e Diários</t>
  </si>
  <si>
    <t>Submódulo 2.1 - 13º (décimo terceiro) salário, Férias e Adicional de Férias</t>
  </si>
  <si>
    <t>Item</t>
  </si>
  <si>
    <t>13º (décimo terceiro) salário</t>
  </si>
  <si>
    <t>Férias</t>
  </si>
  <si>
    <t>Percentual</t>
  </si>
  <si>
    <t>13º (décimo terceiro) salário e Férias</t>
  </si>
  <si>
    <t>Categoria</t>
  </si>
  <si>
    <t>Alíq. Adicional</t>
  </si>
  <si>
    <t>Valor</t>
  </si>
  <si>
    <t>Adicional de Férias</t>
  </si>
  <si>
    <t>Ad. De Férias</t>
  </si>
  <si>
    <t>13º salário</t>
  </si>
  <si>
    <t>Adic. De Férias</t>
  </si>
  <si>
    <t>TOTAL DO SUBMÓDULO 2.1</t>
  </si>
  <si>
    <t>SUBMÓDULO 2.2 - GPS, FGTS E OUTRAS CONTRIBUIÇÕES</t>
  </si>
  <si>
    <t>Submódulo 2.3 Benefícios mensais e diários</t>
  </si>
  <si>
    <t>Qtd. De dias trabalhados por mês</t>
  </si>
  <si>
    <t>Valor unitário do vale</t>
  </si>
  <si>
    <t>Qtd. Vale por mês</t>
  </si>
  <si>
    <t>Custo total</t>
  </si>
  <si>
    <t>Desconto (%)</t>
  </si>
  <si>
    <t>Custo do Empregador</t>
  </si>
  <si>
    <t>Qtd. vale por dia</t>
  </si>
  <si>
    <t>Auxílio refeição</t>
  </si>
  <si>
    <t>VALE TRANSPORTE E AUXÍLIO REFEIÇÃO</t>
  </si>
  <si>
    <t>Desconto</t>
  </si>
  <si>
    <t>Assistência médica e familiar</t>
  </si>
  <si>
    <t>Seguro de Vida</t>
  </si>
  <si>
    <t>ASSISTÊNCIA MÉDICA E FAMILIAR, PLANO DE SAÚDE E SEGURO DE VIDA</t>
  </si>
  <si>
    <t>Outros (cesta básica)</t>
  </si>
  <si>
    <t>Valor do benefício</t>
  </si>
  <si>
    <t>Desconto Vale Alimentação</t>
  </si>
  <si>
    <t>Vale transporte</t>
  </si>
  <si>
    <t>Assist. médica e familiar</t>
  </si>
  <si>
    <t>Outros (Cesta Básica)</t>
  </si>
  <si>
    <t>TOTAL SUBMÓDULO 2.3</t>
  </si>
  <si>
    <t>13º (décimo terceiro) salário, Férias e Adicional de Férias</t>
  </si>
  <si>
    <t>Submódulos</t>
  </si>
  <si>
    <t>TOTAL MÓDULO 2</t>
  </si>
  <si>
    <t>% do item</t>
  </si>
  <si>
    <t>Incidência do FGTS sobre o API</t>
  </si>
  <si>
    <t>Multa do FGTS e contribuição social (CS) sobre o API</t>
  </si>
  <si>
    <t>Incidência de GPS, FGTS e contribuição social (CS) sobre o APT</t>
  </si>
  <si>
    <t>Multa do FGTS e contribuição social (CS) sobre o APT</t>
  </si>
  <si>
    <t>Referência</t>
  </si>
  <si>
    <t>Base cálculo</t>
  </si>
  <si>
    <t>Percentuais (%)</t>
  </si>
  <si>
    <t xml:space="preserve">GPS </t>
  </si>
  <si>
    <t>nº dias</t>
  </si>
  <si>
    <t>Módulo 4 - Custo de Reposição do profissional ausente</t>
  </si>
  <si>
    <t>Substituto na cobertura de férias</t>
  </si>
  <si>
    <t>Substituto na Cobertura Licença Paternidade</t>
  </si>
  <si>
    <t>Substituto na cobertura de afastamento maternidade</t>
  </si>
  <si>
    <t>Proporção mensal</t>
  </si>
  <si>
    <t>Proporção anual</t>
  </si>
  <si>
    <t xml:space="preserve">Estimativa </t>
  </si>
  <si>
    <t>% item</t>
  </si>
  <si>
    <t>Subsituto ausências legais: O IBGE estima que cada empregado, a título de ausências, falta 2 (dois) dias  por ano.</t>
  </si>
  <si>
    <t>Substitutição licença paternidade: Estima-se que 2 % (dois por cento) dos trabalhadores requerem a licença paternidade, segundo o IBGE.</t>
  </si>
  <si>
    <t>Substituição por acidente de trabalho: 8% (oito por cento)dos trabalhadores, de acordo com o IBGE, se afastam do serviço.</t>
  </si>
  <si>
    <t>Substituto cobertura afastamento maternidade: 0,3% ( três décimos de por cento) solicitam auxílio maternidade</t>
  </si>
  <si>
    <t>Submódulo 4.2 - Substituto na intrajornada</t>
  </si>
  <si>
    <t>Subst. Ausências legais</t>
  </si>
  <si>
    <t>Subst. Intrajornada</t>
  </si>
  <si>
    <t>TOTAL MÓDULO 4</t>
  </si>
  <si>
    <t>Outros</t>
  </si>
  <si>
    <t>MÓDULO 5 - INSUMOS DIVERSOS</t>
  </si>
  <si>
    <t>Descrição do Item</t>
  </si>
  <si>
    <t>Quantidade</t>
  </si>
  <si>
    <t>Crachá de indentificação em plástico rígido, contendo logomarcas da empresa, foto, nome completo e cargo do funcionário</t>
  </si>
  <si>
    <t>Valor unitário</t>
  </si>
  <si>
    <t>medida</t>
  </si>
  <si>
    <t>und</t>
  </si>
  <si>
    <t>Custo anual</t>
  </si>
  <si>
    <t>base de cálculo</t>
  </si>
  <si>
    <t>percentual</t>
  </si>
  <si>
    <t>Custos indiretos</t>
  </si>
  <si>
    <t>PIS</t>
  </si>
  <si>
    <t>COFINS</t>
  </si>
  <si>
    <t>ISS</t>
  </si>
  <si>
    <t>MÓDULO 6 - CUSTOS INDIRETOS, LUCRO E TRIBUTOS</t>
  </si>
  <si>
    <t>Módulo 3 - Provisão para rescisão</t>
  </si>
  <si>
    <t>Módulo 4 - Custo reposição profissional ausente</t>
  </si>
  <si>
    <t>CUSTO POR EMPREGADO</t>
  </si>
  <si>
    <t>par</t>
  </si>
  <si>
    <t>Hora Extra (domigos e feriados)</t>
  </si>
  <si>
    <t>Hora Extra (normal)</t>
  </si>
  <si>
    <t>Hora Extra (acréscimo)</t>
  </si>
  <si>
    <t>Desconto Cesta Básica</t>
  </si>
  <si>
    <t>Assitência médica e familiar</t>
  </si>
  <si>
    <t xml:space="preserve">Férias </t>
  </si>
  <si>
    <t>C.1 PIS</t>
  </si>
  <si>
    <t>C.2 COFINS</t>
  </si>
  <si>
    <t>C.3 ISS</t>
  </si>
  <si>
    <t>Valor Mensal</t>
  </si>
  <si>
    <t>Valor mensal consolidado do serviço</t>
  </si>
  <si>
    <t xml:space="preserve">Valor Total por Empregado Arredondado </t>
  </si>
  <si>
    <t>2. Quadro-resumo do custo por empregado</t>
  </si>
  <si>
    <t>POSTO</t>
  </si>
  <si>
    <t>Tipo de serviço</t>
  </si>
  <si>
    <t>Unidade de Medida</t>
  </si>
  <si>
    <t>Quant. Total a contratar</t>
  </si>
  <si>
    <t>IDENTIFICAÇÃO DO SERVIÇO</t>
  </si>
  <si>
    <t>DISCRIMINAÇÃO DOS SERVIÇOS (DADOS REFERENTES À CONTRATAÇÃO)</t>
  </si>
  <si>
    <t>Data de apresentação da proposta (dia/mês/ano)</t>
  </si>
  <si>
    <t>Município/UF</t>
  </si>
  <si>
    <t>Ano do Acordo, Conveção ou Dissídio Coletivo:</t>
  </si>
  <si>
    <t>Número de meses de execução contratual</t>
  </si>
  <si>
    <t>Recepcionista</t>
  </si>
  <si>
    <t>PRESIDENTE FIGUEREDO</t>
  </si>
  <si>
    <t>PRESIDENTE FIGUEIREDO</t>
  </si>
  <si>
    <t>AGENTE DE PORTARIA</t>
  </si>
  <si>
    <t>2022/2023</t>
  </si>
  <si>
    <t>01/02/2023 A 31/01/2024</t>
  </si>
  <si>
    <t>POSTO DE TRABALHO</t>
  </si>
  <si>
    <t>220H</t>
  </si>
  <si>
    <t>UNIFORMES - AGENTE DE PORTARIA</t>
  </si>
  <si>
    <t>Camisa malha fria emblema da empresa pintado ou bordado</t>
  </si>
  <si>
    <t>Calça jeans de boa qualidade (com a juste)</t>
  </si>
  <si>
    <t>Sapato, botina de couro, com palmilha de montagem com tratamento antífungico, com biqueira de aço, acolchoada inteiramente com espuma, com solado de boracha</t>
  </si>
  <si>
    <t>Meias em algodão tipo soquete</t>
  </si>
  <si>
    <t>Boné</t>
  </si>
  <si>
    <t>Cinto de Couro</t>
  </si>
  <si>
    <t>Custo Mensal</t>
  </si>
  <si>
    <t>Terpo de duração</t>
  </si>
  <si>
    <t>Plano Odontologico</t>
  </si>
  <si>
    <t>Desconto Plano Odontologico</t>
  </si>
  <si>
    <t>PARÂMETROS CONVENÇÃO COLETIVA AM000061/2023</t>
  </si>
  <si>
    <t>Bonus a Assiduidade de aniversário</t>
  </si>
  <si>
    <t>Bonus Assiduidade</t>
  </si>
  <si>
    <t>Desconto Seguro de Vida</t>
  </si>
  <si>
    <t>RESUMO DO VALOR MENSAL DOS SERVIÇOS - PRESIDENTE FIGUEREDO</t>
  </si>
  <si>
    <t>VALOR GLOBAL DA PROPOSTA - PRESIDENTE FIGUEREDO</t>
  </si>
  <si>
    <t>MATERIAIS  - AGENTE DE PORTARIA</t>
  </si>
  <si>
    <t>Capa de Chuva</t>
  </si>
  <si>
    <t xml:space="preserve">Livro de Ocorrencia </t>
  </si>
  <si>
    <t>Protetor Solar</t>
  </si>
  <si>
    <t>EQUIPAMENTOS AGENTE DE PORTARIA</t>
  </si>
  <si>
    <t>Rádio comunicador walk talk 1 (conjunto)</t>
  </si>
  <si>
    <t>Tempo de Depreciação</t>
  </si>
  <si>
    <t>Plano Odontológico</t>
  </si>
  <si>
    <t xml:space="preserve">DIMENSIONAMENTO DA PROPOSTA </t>
  </si>
  <si>
    <t xml:space="preserve">Valor Proposto R$ </t>
  </si>
  <si>
    <t>UNIFORMES AGENTE DE PORTARIA</t>
  </si>
  <si>
    <t>B.1</t>
  </si>
  <si>
    <t>A.1</t>
  </si>
  <si>
    <r>
      <rPr>
        <b/>
        <sz val="10"/>
        <color theme="1"/>
        <rFont val="Times New Roman"/>
        <family val="1"/>
      </rPr>
      <t>Base de cálculo</t>
    </r>
    <r>
      <rPr>
        <sz val="10"/>
        <color theme="1"/>
        <rFont val="Times New Roman"/>
        <family val="1"/>
      </rPr>
      <t>: Remuneração devida ao motorista (ver o módulo 1)</t>
    </r>
  </si>
  <si>
    <r>
      <rPr>
        <b/>
        <sz val="10"/>
        <color theme="1"/>
        <rFont val="Times New Roman"/>
        <family val="1"/>
      </rPr>
      <t>Férias</t>
    </r>
    <r>
      <rPr>
        <sz val="10"/>
        <color theme="1"/>
        <rFont val="Times New Roman"/>
        <family val="1"/>
      </rPr>
      <t>: Como a planilha é cálculada mensalmente, provisiona-se proporcionalmente 1/12 (um doze avos)(Fonte: IN 05/2017, Anexo VII-D, submódulo 2.1, nota 2)</t>
    </r>
  </si>
  <si>
    <r>
      <rPr>
        <b/>
        <sz val="10"/>
        <color theme="1"/>
        <rFont val="Times New Roman"/>
        <family val="1"/>
      </rPr>
      <t>Adicional de Férias</t>
    </r>
    <r>
      <rPr>
        <sz val="10"/>
        <color theme="1"/>
        <rFont val="Times New Roman"/>
        <family val="1"/>
      </rPr>
      <t>: O valor do adicionalcontido no submódulo 2.1 corresponde a 1/3(um terço) da remuneração que por sua vez é dividido por 12 (doze) (Fonte: IN 05/2017, Anexo VII-D, submódulo 2.1, nota 2)</t>
    </r>
  </si>
  <si>
    <r>
      <rPr>
        <b/>
        <sz val="10"/>
        <color theme="1"/>
        <rFont val="Times New Roman"/>
        <family val="1"/>
      </rPr>
      <t>SAT</t>
    </r>
    <r>
      <rPr>
        <sz val="10"/>
        <color theme="1"/>
        <rFont val="Times New Roman"/>
        <family val="1"/>
      </rPr>
      <t>: A depender do grau de risco do serviço irá variar entre 1%, para riscos leve, de 2%, para risco médio, e de 3% de risco grave (Fonte: IN 05/2017, Anexo VII-D, submódulo 2.2, nota 2)</t>
    </r>
  </si>
  <si>
    <r>
      <rPr>
        <b/>
        <sz val="10"/>
        <color theme="1"/>
        <rFont val="Times New Roman"/>
        <family val="1"/>
      </rPr>
      <t>SAT(2)</t>
    </r>
    <r>
      <rPr>
        <sz val="10"/>
        <color theme="1"/>
        <rFont val="Times New Roman"/>
        <family val="1"/>
      </rPr>
      <t>: Ver decreto 6957/2009 anexo V</t>
    </r>
  </si>
  <si>
    <r>
      <rPr>
        <b/>
        <sz val="10"/>
        <color theme="1"/>
        <rFont val="Times New Roman"/>
        <family val="1"/>
      </rPr>
      <t>Base de cálculo:</t>
    </r>
    <r>
      <rPr>
        <sz val="10"/>
        <color theme="1"/>
        <rFont val="Times New Roman"/>
        <family val="1"/>
      </rPr>
      <t xml:space="preserve"> Percentuais incidem sobre o Módulo 1 + Submódulo 2.1 (Fonte: IN 05/2017, Anexo VII-D, submódulo 2.2, nota 3)</t>
    </r>
  </si>
  <si>
    <r>
      <rPr>
        <b/>
        <sz val="10"/>
        <color theme="1"/>
        <rFont val="Times New Roman"/>
        <family val="1"/>
      </rPr>
      <t>Vale transporte</t>
    </r>
    <r>
      <rPr>
        <sz val="10"/>
        <color theme="1"/>
        <rFont val="Times New Roman"/>
        <family val="1"/>
      </rPr>
      <t>: O empregador participará dos gastos de deslocamento do trabalhador com a ajuda que exceder a 6% (seis porcento) de seu salário básico (Fonte: Lei nº 7.418/1985, Art. 4º parágrafo único)</t>
    </r>
  </si>
  <si>
    <r>
      <rPr>
        <b/>
        <sz val="10"/>
        <color theme="1"/>
        <rFont val="Times New Roman"/>
        <family val="1"/>
      </rPr>
      <t>Vale refeição</t>
    </r>
    <r>
      <rPr>
        <sz val="10"/>
        <color theme="1"/>
        <rFont val="Times New Roman"/>
        <family val="1"/>
      </rPr>
      <t>: A habitação e a alimentação fornecidas como salário utilidade deverão atender aos fins que se destinam e não poderão exceder , respectivamente, a 25% (vinte e cinco por cento) e 20% ( vinte por cento) do salário contratual. (Fonte: CLT,Art. 458 parágrafo 3º)</t>
    </r>
  </si>
  <si>
    <r>
      <rPr>
        <b/>
        <sz val="10"/>
        <color theme="1"/>
        <rFont val="Times New Roman"/>
        <family val="1"/>
      </rPr>
      <t xml:space="preserve">Base de cálculo do API </t>
    </r>
    <r>
      <rPr>
        <sz val="10"/>
        <color theme="1"/>
        <rFont val="Times New Roman"/>
        <family val="1"/>
      </rPr>
      <t>: Módulo 1 + Módulo 2 - GPS</t>
    </r>
  </si>
  <si>
    <r>
      <rPr>
        <b/>
        <sz val="10"/>
        <color theme="1"/>
        <rFont val="Times New Roman"/>
        <family val="1"/>
      </rPr>
      <t>Base de cálculo Incidência do FGTS sobre AP</t>
    </r>
    <r>
      <rPr>
        <sz val="10"/>
        <color theme="1"/>
        <rFont val="Times New Roman"/>
        <family val="1"/>
      </rPr>
      <t>I: Módulo 1 + Módulo 2.1</t>
    </r>
  </si>
  <si>
    <r>
      <rPr>
        <b/>
        <sz val="10"/>
        <color theme="1"/>
        <rFont val="Times New Roman"/>
        <family val="1"/>
      </rPr>
      <t>Base de cálculo Multa FGTS sobre API</t>
    </r>
    <r>
      <rPr>
        <sz val="10"/>
        <color theme="1"/>
        <rFont val="Times New Roman"/>
        <family val="1"/>
      </rPr>
      <t>: Módulo 1 + Módulo 2.1</t>
    </r>
  </si>
  <si>
    <r>
      <rPr>
        <b/>
        <sz val="10"/>
        <color theme="1"/>
        <rFont val="Times New Roman"/>
        <family val="1"/>
      </rPr>
      <t>Base de cálculo do APT</t>
    </r>
    <r>
      <rPr>
        <sz val="10"/>
        <color theme="1"/>
        <rFont val="Times New Roman"/>
        <family val="1"/>
      </rPr>
      <t>: Módulo 1 + Módulo 2</t>
    </r>
  </si>
  <si>
    <r>
      <rPr>
        <b/>
        <sz val="10"/>
        <color theme="1"/>
        <rFont val="Times New Roman"/>
        <family val="1"/>
      </rPr>
      <t>Base de cálculo:</t>
    </r>
    <r>
      <rPr>
        <sz val="10"/>
        <color theme="1"/>
        <rFont val="Times New Roman"/>
        <family val="1"/>
      </rPr>
      <t xml:space="preserve"> Módulo 1 + Módulo 2 + Módulo 3 (SEGES)</t>
    </r>
  </si>
  <si>
    <r>
      <rPr>
        <b/>
        <sz val="10"/>
        <color theme="1"/>
        <rFont val="Times New Roman"/>
        <family val="1"/>
      </rPr>
      <t>Base de cálculo Custos Indiretos</t>
    </r>
    <r>
      <rPr>
        <sz val="10"/>
        <color theme="1"/>
        <rFont val="Times New Roman"/>
        <family val="1"/>
      </rPr>
      <t>: Módulo 1 + Módulo 2 + Módulo 3 + Módulo 4 + Módulo 5</t>
    </r>
  </si>
  <si>
    <r>
      <rPr>
        <b/>
        <sz val="10"/>
        <color theme="1"/>
        <rFont val="Times New Roman"/>
        <family val="1"/>
      </rPr>
      <t>Base de cálculo Lucro</t>
    </r>
    <r>
      <rPr>
        <sz val="10"/>
        <color theme="1"/>
        <rFont val="Times New Roman"/>
        <family val="1"/>
      </rPr>
      <t>: Módulo 1 + Módulo 2 + Módulo 3 + Módulo 4 + Módulo 5 + custos indiretos</t>
    </r>
  </si>
  <si>
    <r>
      <rPr>
        <b/>
        <sz val="10"/>
        <color theme="1"/>
        <rFont val="Times New Roman"/>
        <family val="1"/>
      </rPr>
      <t>Base de cálculo para tributos</t>
    </r>
    <r>
      <rPr>
        <sz val="10"/>
        <color theme="1"/>
        <rFont val="Times New Roman"/>
        <family val="1"/>
      </rPr>
      <t>: Valores referente a tributos é obtida aplicando-se o percentual sobre o valor do faturamento (Fonte: IN 05/2017, anexo VII-D, Módulo 6, nota 2)</t>
    </r>
  </si>
  <si>
    <r>
      <rPr>
        <b/>
        <sz val="10"/>
        <color theme="1"/>
        <rFont val="Times New Roman"/>
        <family val="1"/>
      </rPr>
      <t>Base de cálculo para tributos(2)</t>
    </r>
    <r>
      <rPr>
        <sz val="10"/>
        <color theme="1"/>
        <rFont val="Times New Roman"/>
        <family val="1"/>
      </rPr>
      <t>: Para encontrar a base de cálculo do item "tributos", utilizamos a seguinte fórmula: =(módulo 1 + módulo 2 + módulo 3 + módulo 4 + módulo 5 + custos indiretos + lucro)/(1-%PIS-%COFINS-%ISS)</t>
    </r>
  </si>
  <si>
    <t xml:space="preserve">TR N° </t>
  </si>
  <si>
    <t>QUANTIDADE DE POSTO</t>
  </si>
  <si>
    <t>Motorista - Categoria D</t>
  </si>
  <si>
    <t>Quantidade de empregados por posto</t>
  </si>
  <si>
    <t>Transporte/Condução</t>
  </si>
  <si>
    <t>44 horas semanais</t>
  </si>
  <si>
    <t>1.2. No caso da Conta-Depósito Vinculada - bloqueada para movimentação, os órgãos e entidades deverão adotar: a) provisionamento de valores para o pagamento das férias, 13º (décimo terceiro) salário e verbas rescisórias aos trabalhadores da contratada, que serão depositados pela Administração em Conta-Depósito Vinculada - bloqueada para movimentação, conforme Anexos XII e XII-A;” (grifamos).</t>
  </si>
  <si>
    <t>UF:</t>
  </si>
  <si>
    <t>CEP:</t>
  </si>
  <si>
    <t>ITEM/GRUPO</t>
  </si>
  <si>
    <t>DESCRIÇÃO COMPLETA</t>
  </si>
  <si>
    <t>QUANTIDADE/ MESES</t>
  </si>
  <si>
    <t>PREÇOS UNITÁRIOS</t>
  </si>
  <si>
    <t>PREÇOS MENSAIS</t>
  </si>
  <si>
    <t>PREÇOS GLOBAIS</t>
  </si>
  <si>
    <t>CUSTOS DECORRENTES DA EXECUÇÃO CONTRATUAL</t>
  </si>
  <si>
    <t>INDICAÇÃO DOS SINDICATOS, ACORDOS, CONVENÇÕES OU DISSÍDIOS COLETIVOS DE TRABALHO</t>
  </si>
  <si>
    <t>QUANTIDADE DE PESSOAL</t>
  </si>
  <si>
    <t>OUTRAS INFORMAÇÕES IMPORTANTES</t>
  </si>
  <si>
    <t>AM000197/2023</t>
  </si>
  <si>
    <t xml:space="preserve">Plano de Saúde </t>
  </si>
  <si>
    <t>Desconto do Plano de Saúde</t>
  </si>
  <si>
    <t>Segundo norma do PAT (Programa de Alimentação do Trabalhador), o desconto do vale alimentação não é obrigatório, desta forma, a empresa pode escolher não realizá-lo. No caso de organizações que optem pelo desconto, o montante pode chegar até 20% do valor pago pelo benefício.</t>
  </si>
  <si>
    <r>
      <t>CLÁUSULA DÉCIMA QUARTA - DO VALE ALIMENTAÇÃO - As empresas, além do piso previsto nesta Convenção Coletiva, fornecerão aos seus empregados um cartão plástico magnético para aquisição de refeições diárias, tipo cartão Refeição ou similar, no valor mínimo de R$ 19,00 (dezenove reais) por dia, sendo o desconto feito</t>
    </r>
    <r>
      <rPr>
        <b/>
        <sz val="10"/>
        <color theme="1"/>
        <rFont val="Times New Roman"/>
        <family val="1"/>
      </rPr>
      <t xml:space="preserve"> de acordo com a Lei.</t>
    </r>
  </si>
  <si>
    <t>Coluna1</t>
  </si>
  <si>
    <t>Percentuais de Aplicação</t>
  </si>
  <si>
    <t>UNIFORMES MOTORISTAS - CATEGORIA D</t>
  </si>
  <si>
    <t>Coluna2</t>
  </si>
  <si>
    <t>CLÁUSULA DÉCIMA QUINTA - As empresas fornecerão, sem ônus para o trabalhador, mensalmente, inclusive quando estiver no gozo de férias, a todos os empregados ASSOCIADOS AO SINDICARGAS, INDEPENDENTEMENTE DA JORNADA DE TRABALHO, UMA CESTA BÁSICA, através de cartão ou in natura, no valor mínimo de R$ 170,00 (cento e setenta reais), que lhes sendo facultado descontar em folha de pagamento dos empregados o valor máximo de R$ 1,00 (um real) como forma indenizatória do benefício concedido.</t>
  </si>
  <si>
    <t>CLÁUSULA DÉCIMA OITAVA - Para a constituição dos fundos necessários a manutenção dos benefícios previstos nesta cláusula, fica convencionado que as empresas participarão com o valor de R$ 15,00 (quinze reais) por empregado, conforme o disposto no parágrafo primeiro, acima, por empregado, que será devidamente recolhido mediante depósito bancário identificado ou através de guias próprias emitidas pelo SEAC-AM.</t>
  </si>
  <si>
    <t xml:space="preserve">Plano de Saude </t>
  </si>
  <si>
    <t>UNIFORMES - MOTORISTA "D"</t>
  </si>
  <si>
    <t>Plano de Saúde</t>
  </si>
  <si>
    <t>MÓDULO 3 - RESCISÃO - MOTORISTA "D"</t>
  </si>
  <si>
    <t>Aviso Prévio Trabalhado (APT) (Final de Contrato)</t>
  </si>
  <si>
    <t>Motorista - Categoria "D"</t>
  </si>
  <si>
    <t>MOTORISTA - CATEGORIA "D"</t>
  </si>
  <si>
    <t>Serviço de Transporte</t>
  </si>
  <si>
    <t>Valor mensal Motorista</t>
  </si>
  <si>
    <t>Valor Anual Motoriasta</t>
  </si>
  <si>
    <t>Nº do Processo:  23443.012234/2023-91</t>
  </si>
  <si>
    <t>Calça Masculina Material: Poliéster , Modelo: Social , Tipo Bolso: Lateral E Traseiro , Tamanho: 38 A 58 , Cor: Preta , Quantidade Pregas: 2 UN, Características Adicionais: Com Preg</t>
  </si>
  <si>
    <t xml:space="preserve">Camisa Masculina Material: Algodão, Tipo: Social, Modelo Manga: Longa , Tipo Peitilho: Fechamento Com Botão , Cor: Branca, Características Adicionais: Com Bolso , Uso: Motorista </t>
  </si>
  <si>
    <t>Cinto Vestuário Material: Couro , Cor: Preta , Tamanho: 110 CM, Uso: Masculino , Modelo: Social</t>
  </si>
  <si>
    <t xml:space="preserve">Sapato Masculino Tipo: Social , Material: Couro , Cor: Preta , Características Adicionais: Com Cadarço </t>
  </si>
  <si>
    <t xml:space="preserve">Meia Vestuário Masculino Material: Algodão , Tipo: Social , Cor: Preta , Tamanho: Único , Aplicação: Adulto </t>
  </si>
  <si>
    <t>Cartão Identificação Material: Pvc , Comprimento: 54 MM, Largura: 85 MM, Tipo Impressão: Frente/Verso, Personalizado Conforme Modelo , Características Adicionais: Protetor De Crachá Rígido/Jacaré/Reg ulador Bolinha , Aplicação: Identificação De Funcionários</t>
  </si>
  <si>
    <t>Camisa Masculina Material: 100% Algodão , Tipo: Malha , Modelo Manga: Curta , Tipo Gola: Redonda , Cor: Branca , Tamanho: Médio , Uso: Atividades Administrativas</t>
  </si>
  <si>
    <t>Ficam as Empresas obrigadas a fornecer gratuitamente aos empregados uniformes como: 02 calças, 02 camisas e 02 botas e equipamentos de segurança.</t>
  </si>
  <si>
    <t>PARAGRAFO ÚNICO - O colaborador fica a responsável por todo EPI entregue ao mesmo, sendo que em caso de perda o mesmo arcará com o prejuízo. A empresa fica obrigada a renovar em principal, as botas, calças e camisa a cada 06 (seis) meses.</t>
  </si>
  <si>
    <t>Tempo de duração</t>
  </si>
  <si>
    <r>
      <rPr>
        <b/>
        <sz val="10"/>
        <color theme="1"/>
        <rFont val="Times New Roman"/>
        <family val="1"/>
      </rPr>
      <t>Base de cálculo Incidência do FGTS sobre APT</t>
    </r>
    <r>
      <rPr>
        <sz val="10"/>
        <color theme="1"/>
        <rFont val="Times New Roman"/>
        <family val="1"/>
      </rPr>
      <t>: Módulo 1 + Módulo 2.1</t>
    </r>
  </si>
  <si>
    <r>
      <rPr>
        <b/>
        <sz val="10"/>
        <color theme="1"/>
        <rFont val="Times New Roman"/>
        <family val="1"/>
      </rPr>
      <t>Base de cálculo Multa FGTS sobre APT</t>
    </r>
    <r>
      <rPr>
        <sz val="10"/>
        <color theme="1"/>
        <rFont val="Times New Roman"/>
        <family val="1"/>
      </rPr>
      <t>: Módulo 1 + Módulo 2.1</t>
    </r>
  </si>
  <si>
    <t xml:space="preserve">Aviso Prévio Indenizado (API) </t>
  </si>
  <si>
    <t>Art. 18, § 1º, Lei 8.036/90 e Lei Complementar 110/01 (Percentual de 4% elencado no Anexo XII da Instrução Normativa SEGES/MP nº 5, de 25.5.2017, para multa sobre FGTS e contribuição social sobre o aviso prévio indenizado e sobre o aviso prévio trabalhado). Haja vista que o percentual previsto para retenção em conta-depósito vinculada - bloqueada para movimentação da multa sobre FGTS e contribuição social sobre o aviso prévio indenizado e sobre o aviso prévio trabalhado é de 4% e que o percentual adotado para multa do FGTS e contribuição social sobre o Aviso PrévioTrabalhado foi de 3,2%, adotou-se a diferença, ou seja, 0,80%, para o item multa do FGTS e contribuição social sobre o Aviso Prévio Indenizado.</t>
  </si>
  <si>
    <t xml:space="preserve">Substituto na Cobertura de Ausência legais </t>
  </si>
  <si>
    <t>Substituto na cobertura de outras ausências (afastamento por doença)</t>
  </si>
  <si>
    <t>RAZÃO SOCIAL:</t>
  </si>
  <si>
    <t>ENDEREÇO:</t>
  </si>
  <si>
    <t>TELEFONE:</t>
  </si>
  <si>
    <t>E-MAIL:</t>
  </si>
  <si>
    <t>PARÂMETROS CONVENÇÃO COLETIVA CCT AM 197/2023</t>
  </si>
  <si>
    <t xml:space="preserve">Licitação nº </t>
  </si>
  <si>
    <t>Licitação Nº:</t>
  </si>
  <si>
    <t>DIA___/___/____ às_____:_____horas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</si>
</sst>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9" fillId="0" borderId="0" xfId="0" applyFont="1"/>
    <xf numFmtId="44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44" fontId="9" fillId="4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44" fontId="7" fillId="4" borderId="0" xfId="0" applyNumberFormat="1" applyFont="1" applyFill="1"/>
    <xf numFmtId="0" fontId="8" fillId="0" borderId="0" xfId="0" applyFont="1" applyBorder="1" applyAlignment="1">
      <alignment horizontal="center" vertical="center"/>
    </xf>
    <xf numFmtId="44" fontId="8" fillId="0" borderId="0" xfId="0" applyNumberFormat="1" applyFont="1" applyBorder="1"/>
    <xf numFmtId="0" fontId="9" fillId="0" borderId="4" xfId="0" applyFont="1" applyBorder="1"/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3" xfId="0" applyFont="1" applyBorder="1"/>
    <xf numFmtId="0" fontId="8" fillId="2" borderId="6" xfId="2" applyFont="1" applyBorder="1" applyAlignment="1">
      <alignment horizontal="center" vertical="center"/>
    </xf>
    <xf numFmtId="10" fontId="8" fillId="2" borderId="6" xfId="2" applyNumberFormat="1" applyFont="1" applyBorder="1" applyAlignment="1">
      <alignment horizontal="center" vertical="center"/>
    </xf>
    <xf numFmtId="0" fontId="9" fillId="3" borderId="6" xfId="3" applyFont="1" applyBorder="1" applyAlignment="1">
      <alignment horizontal="center" vertical="center"/>
    </xf>
    <xf numFmtId="10" fontId="9" fillId="3" borderId="6" xfId="3" applyNumberFormat="1" applyFont="1" applyBorder="1" applyAlignment="1">
      <alignment horizontal="center" vertical="center"/>
    </xf>
    <xf numFmtId="0" fontId="8" fillId="3" borderId="6" xfId="3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8" fillId="0" borderId="12" xfId="0" applyFont="1" applyBorder="1"/>
    <xf numFmtId="0" fontId="9" fillId="5" borderId="10" xfId="0" applyFont="1" applyFill="1" applyBorder="1" applyAlignment="1">
      <alignment wrapText="1"/>
    </xf>
    <xf numFmtId="0" fontId="9" fillId="0" borderId="10" xfId="0" applyFont="1" applyBorder="1" applyAlignment="1">
      <alignment wrapText="1"/>
    </xf>
    <xf numFmtId="44" fontId="9" fillId="0" borderId="0" xfId="4" applyFont="1"/>
    <xf numFmtId="9" fontId="9" fillId="0" borderId="0" xfId="1" applyFont="1"/>
    <xf numFmtId="0" fontId="11" fillId="0" borderId="0" xfId="0" applyFont="1"/>
    <xf numFmtId="0" fontId="9" fillId="0" borderId="0" xfId="0" applyFont="1" applyBorder="1"/>
    <xf numFmtId="0" fontId="9" fillId="4" borderId="0" xfId="0" applyFont="1" applyFill="1"/>
    <xf numFmtId="44" fontId="9" fillId="4" borderId="0" xfId="0" applyNumberFormat="1" applyFont="1" applyFill="1" applyBorder="1" applyAlignment="1">
      <alignment horizontal="center" vertical="center"/>
    </xf>
    <xf numFmtId="8" fontId="9" fillId="4" borderId="0" xfId="0" applyNumberFormat="1" applyFont="1" applyFill="1" applyBorder="1" applyAlignment="1">
      <alignment vertical="center"/>
    </xf>
    <xf numFmtId="2" fontId="9" fillId="4" borderId="0" xfId="0" applyNumberFormat="1" applyFont="1" applyFill="1"/>
    <xf numFmtId="44" fontId="9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8" fontId="9" fillId="4" borderId="0" xfId="0" applyNumberFormat="1" applyFont="1" applyFill="1"/>
    <xf numFmtId="9" fontId="9" fillId="4" borderId="0" xfId="0" applyNumberFormat="1" applyFont="1" applyFill="1"/>
    <xf numFmtId="0" fontId="9" fillId="4" borderId="0" xfId="0" applyFont="1" applyFill="1" applyBorder="1" applyAlignment="1">
      <alignment horizontal="center" vertical="center" wrapText="1"/>
    </xf>
    <xf numFmtId="10" fontId="9" fillId="4" borderId="0" xfId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10" fontId="8" fillId="4" borderId="0" xfId="0" applyNumberFormat="1" applyFont="1" applyFill="1" applyBorder="1" applyAlignment="1">
      <alignment horizontal="center" vertical="center"/>
    </xf>
    <xf numFmtId="44" fontId="8" fillId="4" borderId="0" xfId="0" applyNumberFormat="1" applyFont="1" applyFill="1" applyBorder="1" applyAlignment="1">
      <alignment vertical="center"/>
    </xf>
    <xf numFmtId="0" fontId="9" fillId="4" borderId="0" xfId="0" applyFont="1" applyFill="1" applyAlignment="1"/>
    <xf numFmtId="0" fontId="9" fillId="8" borderId="17" xfId="0" applyFont="1" applyFill="1" applyBorder="1" applyAlignment="1">
      <alignment horizontal="center" vertical="center"/>
    </xf>
    <xf numFmtId="44" fontId="9" fillId="8" borderId="17" xfId="0" applyNumberFormat="1" applyFont="1" applyFill="1" applyBorder="1" applyAlignment="1">
      <alignment horizontal="center" vertical="center"/>
    </xf>
    <xf numFmtId="44" fontId="9" fillId="8" borderId="17" xfId="0" applyNumberFormat="1" applyFont="1" applyFill="1" applyBorder="1" applyAlignment="1">
      <alignment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10" fontId="9" fillId="4" borderId="0" xfId="0" applyNumberFormat="1" applyFont="1" applyFill="1"/>
    <xf numFmtId="0" fontId="0" fillId="4" borderId="0" xfId="0" applyFill="1"/>
    <xf numFmtId="0" fontId="9" fillId="4" borderId="17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10" fontId="9" fillId="4" borderId="17" xfId="0" applyNumberFormat="1" applyFont="1" applyFill="1" applyBorder="1" applyAlignment="1">
      <alignment horizontal="center" vertical="center"/>
    </xf>
    <xf numFmtId="44" fontId="9" fillId="4" borderId="17" xfId="0" applyNumberFormat="1" applyFont="1" applyFill="1" applyBorder="1" applyAlignment="1">
      <alignment vertical="center"/>
    </xf>
    <xf numFmtId="10" fontId="9" fillId="4" borderId="17" xfId="1" applyNumberFormat="1" applyFont="1" applyFill="1" applyBorder="1" applyAlignment="1">
      <alignment horizontal="center" vertical="center"/>
    </xf>
    <xf numFmtId="10" fontId="8" fillId="4" borderId="17" xfId="0" applyNumberFormat="1" applyFont="1" applyFill="1" applyBorder="1" applyAlignment="1">
      <alignment horizontal="center" vertical="center"/>
    </xf>
    <xf numFmtId="44" fontId="8" fillId="4" borderId="17" xfId="0" applyNumberFormat="1" applyFont="1" applyFill="1" applyBorder="1" applyAlignment="1">
      <alignment vertical="center"/>
    </xf>
    <xf numFmtId="0" fontId="9" fillId="9" borderId="17" xfId="0" applyFont="1" applyFill="1" applyBorder="1" applyAlignment="1">
      <alignment horizontal="center" vertical="center" wrapText="1"/>
    </xf>
    <xf numFmtId="44" fontId="9" fillId="9" borderId="17" xfId="0" applyNumberFormat="1" applyFont="1" applyFill="1" applyBorder="1" applyAlignment="1">
      <alignment horizontal="center" vertical="center"/>
    </xf>
    <xf numFmtId="10" fontId="9" fillId="9" borderId="17" xfId="1" applyNumberFormat="1" applyFont="1" applyFill="1" applyBorder="1" applyAlignment="1">
      <alignment horizontal="center" vertical="center"/>
    </xf>
    <xf numFmtId="10" fontId="9" fillId="8" borderId="17" xfId="1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44" fontId="9" fillId="9" borderId="17" xfId="0" applyNumberFormat="1" applyFont="1" applyFill="1" applyBorder="1" applyAlignment="1">
      <alignment vertical="center"/>
    </xf>
    <xf numFmtId="0" fontId="9" fillId="8" borderId="17" xfId="0" applyFont="1" applyFill="1" applyBorder="1" applyAlignment="1">
      <alignment vertical="center"/>
    </xf>
    <xf numFmtId="10" fontId="9" fillId="8" borderId="17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vertical="center"/>
    </xf>
    <xf numFmtId="10" fontId="9" fillId="9" borderId="17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vertical="center" wrapText="1"/>
    </xf>
    <xf numFmtId="10" fontId="8" fillId="9" borderId="17" xfId="0" applyNumberFormat="1" applyFont="1" applyFill="1" applyBorder="1" applyAlignment="1">
      <alignment horizontal="center" vertical="center"/>
    </xf>
    <xf numFmtId="44" fontId="8" fillId="9" borderId="17" xfId="0" applyNumberFormat="1" applyFont="1" applyFill="1" applyBorder="1" applyAlignment="1">
      <alignment vertical="center"/>
    </xf>
    <xf numFmtId="10" fontId="9" fillId="4" borderId="17" xfId="0" applyNumberFormat="1" applyFont="1" applyFill="1" applyBorder="1" applyAlignment="1">
      <alignment vertical="center"/>
    </xf>
    <xf numFmtId="10" fontId="9" fillId="9" borderId="17" xfId="0" applyNumberFormat="1" applyFont="1" applyFill="1" applyBorder="1" applyAlignment="1">
      <alignment vertical="center"/>
    </xf>
    <xf numFmtId="0" fontId="9" fillId="10" borderId="17" xfId="0" applyFont="1" applyFill="1" applyBorder="1" applyAlignment="1">
      <alignment horizontal="center" vertical="center"/>
    </xf>
    <xf numFmtId="44" fontId="9" fillId="10" borderId="17" xfId="0" applyNumberFormat="1" applyFont="1" applyFill="1" applyBorder="1" applyAlignment="1">
      <alignment vertical="center"/>
    </xf>
    <xf numFmtId="10" fontId="9" fillId="10" borderId="17" xfId="0" applyNumberFormat="1" applyFont="1" applyFill="1" applyBorder="1" applyAlignment="1">
      <alignment vertical="center"/>
    </xf>
    <xf numFmtId="0" fontId="0" fillId="0" borderId="17" xfId="0" applyBorder="1"/>
    <xf numFmtId="0" fontId="0" fillId="4" borderId="17" xfId="0" applyFill="1" applyBorder="1"/>
    <xf numFmtId="0" fontId="0" fillId="4" borderId="13" xfId="0" applyFill="1" applyBorder="1"/>
    <xf numFmtId="0" fontId="9" fillId="9" borderId="17" xfId="0" applyFont="1" applyFill="1" applyBorder="1" applyAlignment="1">
      <alignment horizontal="left" vertical="center" wrapText="1"/>
    </xf>
    <xf numFmtId="9" fontId="9" fillId="8" borderId="17" xfId="0" applyNumberFormat="1" applyFont="1" applyFill="1" applyBorder="1" applyAlignment="1">
      <alignment horizontal="center" vertical="center"/>
    </xf>
    <xf numFmtId="9" fontId="9" fillId="9" borderId="17" xfId="0" applyNumberFormat="1" applyFont="1" applyFill="1" applyBorder="1" applyAlignment="1">
      <alignment horizontal="center" vertic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3" xfId="0" applyBorder="1"/>
    <xf numFmtId="10" fontId="9" fillId="0" borderId="14" xfId="1" applyNumberFormat="1" applyFont="1" applyBorder="1"/>
    <xf numFmtId="10" fontId="9" fillId="0" borderId="16" xfId="1" applyNumberFormat="1" applyFont="1" applyBorder="1"/>
    <xf numFmtId="0" fontId="10" fillId="11" borderId="13" xfId="0" applyFont="1" applyFill="1" applyBorder="1"/>
    <xf numFmtId="10" fontId="10" fillId="11" borderId="14" xfId="1" applyNumberFormat="1" applyFont="1" applyFill="1" applyBorder="1"/>
    <xf numFmtId="0" fontId="8" fillId="0" borderId="0" xfId="0" applyFont="1"/>
    <xf numFmtId="0" fontId="9" fillId="0" borderId="13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4" borderId="0" xfId="0" applyFont="1" applyFill="1" applyBorder="1" applyAlignment="1">
      <alignment horizontal="left" vertical="center" wrapText="1"/>
    </xf>
    <xf numFmtId="44" fontId="9" fillId="9" borderId="17" xfId="4" applyFont="1" applyFill="1" applyBorder="1"/>
    <xf numFmtId="0" fontId="9" fillId="8" borderId="17" xfId="0" applyFont="1" applyFill="1" applyBorder="1" applyAlignment="1">
      <alignment vertical="center" wrapText="1"/>
    </xf>
    <xf numFmtId="44" fontId="8" fillId="8" borderId="17" xfId="0" applyNumberFormat="1" applyFont="1" applyFill="1" applyBorder="1" applyAlignment="1">
      <alignment vertical="center"/>
    </xf>
    <xf numFmtId="0" fontId="9" fillId="8" borderId="17" xfId="0" applyNumberFormat="1" applyFont="1" applyFill="1" applyBorder="1" applyAlignment="1">
      <alignment horizontal="center" vertical="center"/>
    </xf>
    <xf numFmtId="9" fontId="9" fillId="9" borderId="17" xfId="1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vertical="center"/>
    </xf>
    <xf numFmtId="10" fontId="8" fillId="9" borderId="17" xfId="0" applyNumberFormat="1" applyFont="1" applyFill="1" applyBorder="1" applyAlignment="1">
      <alignment vertical="center"/>
    </xf>
    <xf numFmtId="0" fontId="9" fillId="4" borderId="17" xfId="0" applyFont="1" applyFill="1" applyBorder="1"/>
    <xf numFmtId="0" fontId="9" fillId="4" borderId="21" xfId="0" applyFont="1" applyFill="1" applyBorder="1"/>
    <xf numFmtId="44" fontId="14" fillId="7" borderId="17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/>
    </xf>
    <xf numFmtId="0" fontId="16" fillId="7" borderId="17" xfId="0" applyFont="1" applyFill="1" applyBorder="1"/>
    <xf numFmtId="0" fontId="17" fillId="7" borderId="17" xfId="0" applyFont="1" applyFill="1" applyBorder="1" applyAlignment="1">
      <alignment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vertical="center"/>
    </xf>
    <xf numFmtId="0" fontId="17" fillId="7" borderId="17" xfId="0" applyFont="1" applyFill="1" applyBorder="1" applyAlignment="1">
      <alignment horizontal="center" vertical="center"/>
    </xf>
    <xf numFmtId="44" fontId="7" fillId="4" borderId="17" xfId="0" applyNumberFormat="1" applyFont="1" applyFill="1" applyBorder="1" applyAlignment="1">
      <alignment vertical="center"/>
    </xf>
    <xf numFmtId="44" fontId="7" fillId="9" borderId="17" xfId="0" applyNumberFormat="1" applyFont="1" applyFill="1" applyBorder="1" applyAlignment="1">
      <alignment vertical="center"/>
    </xf>
    <xf numFmtId="44" fontId="6" fillId="9" borderId="17" xfId="0" applyNumberFormat="1" applyFont="1" applyFill="1" applyBorder="1" applyAlignment="1">
      <alignment vertical="center"/>
    </xf>
    <xf numFmtId="44" fontId="7" fillId="8" borderId="17" xfId="0" applyNumberFormat="1" applyFont="1" applyFill="1" applyBorder="1" applyAlignment="1">
      <alignment vertical="center"/>
    </xf>
    <xf numFmtId="44" fontId="6" fillId="8" borderId="17" xfId="0" applyNumberFormat="1" applyFont="1" applyFill="1" applyBorder="1" applyAlignment="1">
      <alignment vertical="center"/>
    </xf>
    <xf numFmtId="0" fontId="7" fillId="9" borderId="17" xfId="0" applyFont="1" applyFill="1" applyBorder="1" applyAlignment="1">
      <alignment vertical="center" wrapText="1"/>
    </xf>
    <xf numFmtId="44" fontId="6" fillId="9" borderId="17" xfId="0" applyNumberFormat="1" applyFont="1" applyFill="1" applyBorder="1"/>
    <xf numFmtId="0" fontId="7" fillId="8" borderId="17" xfId="0" applyFont="1" applyFill="1" applyBorder="1" applyAlignment="1">
      <alignment vertical="center" wrapText="1"/>
    </xf>
    <xf numFmtId="44" fontId="7" fillId="8" borderId="17" xfId="0" applyNumberFormat="1" applyFont="1" applyFill="1" applyBorder="1"/>
    <xf numFmtId="0" fontId="1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7" fillId="8" borderId="17" xfId="0" applyFont="1" applyFill="1" applyBorder="1"/>
    <xf numFmtId="0" fontId="6" fillId="8" borderId="17" xfId="0" applyFont="1" applyFill="1" applyBorder="1" applyAlignment="1">
      <alignment horizontal="center" vertical="center"/>
    </xf>
    <xf numFmtId="44" fontId="6" fillId="8" borderId="17" xfId="0" applyNumberFormat="1" applyFont="1" applyFill="1" applyBorder="1"/>
    <xf numFmtId="0" fontId="17" fillId="7" borderId="17" xfId="0" applyFont="1" applyFill="1" applyBorder="1" applyAlignment="1">
      <alignment horizontal="center" vertical="center" wrapText="1"/>
    </xf>
    <xf numFmtId="0" fontId="7" fillId="9" borderId="17" xfId="0" applyFont="1" applyFill="1" applyBorder="1"/>
    <xf numFmtId="0" fontId="14" fillId="7" borderId="17" xfId="0" applyFont="1" applyFill="1" applyBorder="1"/>
    <xf numFmtId="0" fontId="10" fillId="7" borderId="17" xfId="0" applyFont="1" applyFill="1" applyBorder="1" applyAlignment="1">
      <alignment horizontal="center" vertical="center"/>
    </xf>
    <xf numFmtId="44" fontId="10" fillId="7" borderId="17" xfId="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wrapText="1"/>
    </xf>
    <xf numFmtId="44" fontId="4" fillId="4" borderId="0" xfId="0" applyNumberFormat="1" applyFont="1" applyFill="1" applyAlignment="1">
      <alignment horizontal="center" vertical="center" wrapText="1"/>
    </xf>
    <xf numFmtId="44" fontId="4" fillId="4" borderId="0" xfId="4" applyFont="1" applyFill="1" applyAlignment="1">
      <alignment wrapText="1"/>
    </xf>
    <xf numFmtId="44" fontId="4" fillId="4" borderId="0" xfId="0" applyNumberFormat="1" applyFont="1" applyFill="1" applyAlignment="1">
      <alignment wrapText="1"/>
    </xf>
    <xf numFmtId="44" fontId="4" fillId="4" borderId="0" xfId="4" applyFont="1" applyFill="1"/>
    <xf numFmtId="0" fontId="19" fillId="12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wrapText="1"/>
    </xf>
    <xf numFmtId="0" fontId="4" fillId="9" borderId="17" xfId="0" applyFont="1" applyFill="1" applyBorder="1" applyAlignment="1">
      <alignment horizontal="left" wrapText="1"/>
    </xf>
    <xf numFmtId="0" fontId="4" fillId="9" borderId="17" xfId="0" applyFont="1" applyFill="1" applyBorder="1" applyAlignment="1">
      <alignment horizontal="center" vertical="center" wrapText="1"/>
    </xf>
    <xf numFmtId="44" fontId="4" fillId="9" borderId="17" xfId="4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wrapText="1"/>
    </xf>
    <xf numFmtId="0" fontId="9" fillId="0" borderId="17" xfId="0" applyFont="1" applyBorder="1"/>
    <xf numFmtId="0" fontId="4" fillId="8" borderId="17" xfId="0" applyFont="1" applyFill="1" applyBorder="1" applyAlignment="1">
      <alignment wrapText="1"/>
    </xf>
    <xf numFmtId="0" fontId="4" fillId="8" borderId="17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center" vertical="center" wrapText="1"/>
    </xf>
    <xf numFmtId="44" fontId="4" fillId="8" borderId="17" xfId="4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44" fontId="11" fillId="0" borderId="14" xfId="4" applyFont="1" applyBorder="1" applyAlignment="1">
      <alignment horizontal="center" vertical="center"/>
    </xf>
    <xf numFmtId="9" fontId="9" fillId="0" borderId="14" xfId="1" applyFont="1" applyBorder="1" applyAlignment="1">
      <alignment horizontal="center" vertical="center"/>
    </xf>
    <xf numFmtId="44" fontId="9" fillId="0" borderId="14" xfId="4" applyFont="1" applyBorder="1" applyAlignment="1">
      <alignment horizontal="center" vertical="center"/>
    </xf>
    <xf numFmtId="44" fontId="9" fillId="0" borderId="16" xfId="4" applyFont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44" fontId="11" fillId="4" borderId="14" xfId="4" applyFont="1" applyFill="1" applyBorder="1" applyAlignment="1">
      <alignment horizontal="center" vertical="center"/>
    </xf>
    <xf numFmtId="44" fontId="11" fillId="8" borderId="17" xfId="0" applyNumberFormat="1" applyFont="1" applyFill="1" applyBorder="1" applyAlignment="1">
      <alignment vertical="center"/>
    </xf>
    <xf numFmtId="0" fontId="11" fillId="8" borderId="17" xfId="0" applyFont="1" applyFill="1" applyBorder="1" applyAlignment="1">
      <alignment horizontal="center" vertical="center"/>
    </xf>
    <xf numFmtId="10" fontId="11" fillId="8" borderId="17" xfId="1" applyNumberFormat="1" applyFont="1" applyFill="1" applyBorder="1" applyAlignment="1">
      <alignment horizontal="center" vertical="center"/>
    </xf>
    <xf numFmtId="0" fontId="9" fillId="4" borderId="0" xfId="0" applyFont="1" applyFill="1" applyBorder="1"/>
    <xf numFmtId="0" fontId="9" fillId="4" borderId="22" xfId="0" applyFont="1" applyFill="1" applyBorder="1"/>
    <xf numFmtId="0" fontId="9" fillId="4" borderId="23" xfId="0" applyFont="1" applyFill="1" applyBorder="1"/>
    <xf numFmtId="0" fontId="9" fillId="4" borderId="25" xfId="0" applyFont="1" applyFill="1" applyBorder="1"/>
    <xf numFmtId="0" fontId="9" fillId="4" borderId="9" xfId="0" applyFont="1" applyFill="1" applyBorder="1"/>
    <xf numFmtId="0" fontId="9" fillId="4" borderId="26" xfId="0" applyFont="1" applyFill="1" applyBorder="1"/>
    <xf numFmtId="0" fontId="9" fillId="4" borderId="28" xfId="0" applyFont="1" applyFill="1" applyBorder="1"/>
    <xf numFmtId="0" fontId="9" fillId="4" borderId="29" xfId="0" applyFont="1" applyFill="1" applyBorder="1"/>
    <xf numFmtId="0" fontId="9" fillId="4" borderId="26" xfId="0" applyFont="1" applyFill="1" applyBorder="1" applyAlignment="1">
      <alignment wrapText="1"/>
    </xf>
    <xf numFmtId="0" fontId="9" fillId="4" borderId="0" xfId="0" applyFont="1" applyFill="1" applyAlignment="1">
      <alignment wrapText="1"/>
    </xf>
    <xf numFmtId="0" fontId="9" fillId="4" borderId="1" xfId="0" applyFont="1" applyFill="1" applyBorder="1"/>
    <xf numFmtId="0" fontId="20" fillId="4" borderId="0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11" fillId="0" borderId="13" xfId="0" applyFont="1" applyBorder="1"/>
    <xf numFmtId="10" fontId="11" fillId="0" borderId="14" xfId="1" applyNumberFormat="1" applyFont="1" applyBorder="1"/>
    <xf numFmtId="0" fontId="11" fillId="0" borderId="15" xfId="0" applyFont="1" applyBorder="1" applyAlignment="1">
      <alignment horizontal="left" vertical="center"/>
    </xf>
    <xf numFmtId="0" fontId="8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3" xfId="0" applyFont="1" applyFill="1" applyBorder="1"/>
    <xf numFmtId="0" fontId="9" fillId="8" borderId="14" xfId="0" applyFont="1" applyFill="1" applyBorder="1"/>
    <xf numFmtId="0" fontId="18" fillId="9" borderId="17" xfId="0" applyFont="1" applyFill="1" applyBorder="1" applyAlignment="1"/>
    <xf numFmtId="0" fontId="9" fillId="4" borderId="2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left" vertical="center"/>
    </xf>
    <xf numFmtId="0" fontId="6" fillId="9" borderId="17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17" fillId="7" borderId="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wrapText="1"/>
    </xf>
    <xf numFmtId="0" fontId="8" fillId="9" borderId="17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9" borderId="17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</cellXfs>
  <cellStyles count="5">
    <cellStyle name="20% - Ênfase5" xfId="2" builtinId="46"/>
    <cellStyle name="20% - Ênfase6" xfId="3" builtinId="50"/>
    <cellStyle name="Moeda" xfId="4" builtinId="4"/>
    <cellStyle name="Normal" xfId="0" builtinId="0"/>
    <cellStyle name="Porcentagem" xfId="1" builtinId="5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4" formatCode="_-&quot;R$&quot;\ * #,##0.00_-;\-&quot;R$&quot;\ * #,##0.00_-;_-&quot;R$&quot;\ 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left" vertical="bottom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4" formatCode="0.00%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left" vertical="center" textRotation="0" wrapText="0" indent="0" relativeIndent="255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left" vertical="center" textRotation="0" wrapText="0" indent="0" relativeIndent="255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left style="thin">
          <color theme="9"/>
        </left>
        <top style="thin">
          <color theme="9"/>
        </top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border outline="0">
        <bottom style="medium">
          <color theme="9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le7" displayName="Table7" ref="B59:C67" totalsRowCount="1" headerRowDxfId="113" dataDxfId="111" totalsRowDxfId="109" headerRowBorderDxfId="112" tableBorderDxfId="110" totalsRowBorderDxfId="108">
  <autoFilter ref="B59:C66"/>
  <tableColumns count="2">
    <tableColumn id="1" name="Descrição do Item" dataDxfId="107" totalsRowDxfId="106"/>
    <tableColumn id="2" name="Valor Proposto R$ " totalsRowFunction="sum" dataDxfId="105" totalsRowDxfId="104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10" name="Table911" displayName="Table911" ref="F72:G73" totalsRowShown="0" headerRowDxfId="103" dataDxfId="102">
  <autoFilter ref="F72:G73"/>
  <tableColumns count="2">
    <tableColumn id="1" name="Coluna1" dataDxfId="101"/>
    <tableColumn id="2" name="Coluna2" dataDxfId="10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11" name="Table11" displayName="Table11" ref="F59:G66" totalsRowShown="0" headerRowDxfId="99" dataDxfId="97" headerRowBorderDxfId="98" tableBorderDxfId="96">
  <autoFilter ref="F59:G66"/>
  <tableColumns count="2">
    <tableColumn id="1" name="Descrição do Item" dataDxfId="95"/>
    <tableColumn id="2" name="Valor Proposto R$ " dataDxfId="9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13" name="Table14" displayName="Table14" ref="B1:C6" totalsRowShown="0" headerRowDxfId="93" dataDxfId="91" headerRowBorderDxfId="92" tableBorderDxfId="90" totalsRowBorderDxfId="89">
  <autoFilter ref="B1:C6"/>
  <tableColumns count="2">
    <tableColumn id="1" name="DIMENSIONAMENTO DA PROPOSTA " dataDxfId="88"/>
    <tableColumn id="2" name="TR N° " dataDxfId="87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14" name="Table16" displayName="Table16" ref="B8:C35" totalsRowShown="0" headerRowDxfId="86" dataDxfId="84" headerRowBorderDxfId="85" tableBorderDxfId="83" totalsRowBorderDxfId="82">
  <autoFilter ref="B8:C35"/>
  <tableColumns count="2">
    <tableColumn id="1" name="PARÂMETROS CONVENÇÃO COLETIVA CCT AM 197/2023" dataDxfId="81"/>
    <tableColumn id="2" name="DADOS" dataDxfId="80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15" name="Table17" displayName="Table17" ref="F8:G36" totalsRowShown="0" headerRowDxfId="79" dataDxfId="78">
  <autoFilter ref="F8:G36"/>
  <tableColumns count="2">
    <tableColumn id="1" name="PARÂMETROS CONVENÇÃO COLETIVA AM000061/2023" dataDxfId="77"/>
    <tableColumn id="2" name="DADOS" dataDxfId="76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16" name="Tabela16" displayName="Tabela16" ref="B38:C55" totalsRowShown="0" headerRowDxfId="75" dataDxfId="73" headerRowBorderDxfId="74" tableBorderDxfId="72" totalsRowBorderDxfId="71">
  <autoFilter ref="B38:C55"/>
  <tableColumns count="2">
    <tableColumn id="1" name="PARÂMETROS  PARA TRIBUTAÇÃO E ENCARGOS" dataDxfId="70"/>
    <tableColumn id="2" name="Percentuais de Aplicação" dataDxfId="69" dataCellStyle="Porcentagem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id="1" name="Table1" displayName="Table1" ref="C14:J22" totalsRowCount="1" headerRowDxfId="68" dataDxfId="67" totalsRowDxfId="66">
  <autoFilter ref="C14:J21"/>
  <tableColumns count="8">
    <tableColumn id="1" name="Item" dataDxfId="65" totalsRowDxfId="64"/>
    <tableColumn id="2" name="Descrição do Item" dataDxfId="63" totalsRowDxfId="62"/>
    <tableColumn id="3" name="Quantidade" dataDxfId="61" totalsRowDxfId="60"/>
    <tableColumn id="4" name="medida" dataDxfId="59" totalsRowDxfId="58"/>
    <tableColumn id="5" name="Valor unitário" dataDxfId="57" totalsRowDxfId="56">
      <calculatedColumnFormula>PARÂMETROS!G60</calculatedColumnFormula>
    </tableColumn>
    <tableColumn id="6" name="Custo anual" totalsRowFunction="sum" dataDxfId="55" totalsRowDxfId="54"/>
    <tableColumn id="7" name="Terpo de duração" dataDxfId="53" totalsRowDxfId="52"/>
    <tableColumn id="8" name="Custo Mensal" totalsRowFunction="sum" dataDxfId="51" totalsRowDxfId="50">
      <calculatedColumnFormula>Table1[[#This Row],[Custo anual]]/Table1[[#This Row],[Terpo de duração]]</calculatedColumnFormula>
    </tableColumn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id="2" name="Table13" displayName="Table13" ref="C25:J29" totalsRowCount="1" headerRowDxfId="49" dataDxfId="48" totalsRowDxfId="47">
  <autoFilter ref="C25:J28"/>
  <tableColumns count="8">
    <tableColumn id="1" name="Item" dataDxfId="46" totalsRowDxfId="45"/>
    <tableColumn id="2" name="Descrição do Item" dataDxfId="44" totalsRowDxfId="43"/>
    <tableColumn id="3" name="Quantidade" dataDxfId="42" totalsRowDxfId="41"/>
    <tableColumn id="4" name="medida" dataDxfId="40" totalsRowDxfId="39"/>
    <tableColumn id="5" name="Valor unitário" dataDxfId="38" totalsRowDxfId="37">
      <calculatedColumnFormula>PARÂMETROS!#REF!</calculatedColumnFormula>
    </tableColumn>
    <tableColumn id="6" name="Custo anual" totalsRowFunction="sum" dataDxfId="36" totalsRowDxfId="35"/>
    <tableColumn id="7" name="Terpo de duração" totalsRowFunction="sum" dataDxfId="34" totalsRowDxfId="33"/>
    <tableColumn id="8" name="Custo Mensal" totalsRowFunction="sum" dataDxfId="32" totalsRowDxfId="31">
      <calculatedColumnFormula>Table13[[#This Row],[Custo anual]]/Table13[[#This Row],[Terpo de duração]]</calculatedColumnFormula>
    </tableColumn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3" name="Table3" displayName="Table3" ref="C33:J34" totalsRowShown="0" headerRowDxfId="30" dataDxfId="29" tableBorderDxfId="28">
  <autoFilter ref="C33:J34"/>
  <tableColumns count="8">
    <tableColumn id="1" name="Item" dataDxfId="27"/>
    <tableColumn id="2" name="Descrição do Item" dataDxfId="26"/>
    <tableColumn id="3" name="Quantidade" dataDxfId="25"/>
    <tableColumn id="4" name="medida" dataDxfId="24"/>
    <tableColumn id="5" name="Valor unitário" dataDxfId="23">
      <calculatedColumnFormula>Table911[Coluna2]</calculatedColumnFormula>
    </tableColumn>
    <tableColumn id="6" name="Custo anual" dataDxfId="22">
      <calculatedColumnFormula>G34*E34</calculatedColumnFormula>
    </tableColumn>
    <tableColumn id="7" name="Tempo de Depreciação" dataDxfId="21"/>
    <tableColumn id="8" name="Custo Mensal" dataDxfId="20">
      <calculatedColumnFormula>H34/I34</calculatedColumnFormula>
    </tableColumn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id="4" name="Table15" displayName="Table15" ref="C2:J10" totalsRowCount="1" headerRowDxfId="19" dataDxfId="17" totalsRowDxfId="16" headerRowBorderDxfId="18">
  <autoFilter ref="C2:J9"/>
  <tableColumns count="8">
    <tableColumn id="1" name="Item" dataDxfId="15" totalsRowDxfId="14"/>
    <tableColumn id="2" name="Descrição do Item" dataDxfId="13" totalsRowDxfId="12"/>
    <tableColumn id="3" name="Quantidade" dataDxfId="11" totalsRowDxfId="10"/>
    <tableColumn id="4" name="medida" dataDxfId="9" totalsRowDxfId="8"/>
    <tableColumn id="5" name="Valor unitário" dataDxfId="7" totalsRowDxfId="6">
      <calculatedColumnFormula>PARÂMETROS!C60</calculatedColumnFormula>
    </tableColumn>
    <tableColumn id="6" name="Custo anual" totalsRowFunction="sum" dataDxfId="5" totalsRowDxfId="4">
      <calculatedColumnFormula>G3*E3</calculatedColumnFormula>
    </tableColumn>
    <tableColumn id="7" name="Tempo de duração" dataDxfId="3" totalsRowDxfId="2"/>
    <tableColumn id="8" name="Custo Mensal" totalsRowFunction="sum" dataDxfId="1" totalsRowDxfId="0">
      <calculatedColumnFormula>Table15[[#This Row],[Custo anual]]/Table15[[#This Row],[Tempo de duração]]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G53"/>
  <sheetViews>
    <sheetView topLeftCell="A19" zoomScaleNormal="100" workbookViewId="0">
      <selection activeCell="J12" sqref="J12"/>
    </sheetView>
  </sheetViews>
  <sheetFormatPr defaultRowHeight="12.75"/>
  <cols>
    <col min="1" max="1" width="14.28515625" style="30" customWidth="1"/>
    <col min="2" max="2" width="20.85546875" style="30" customWidth="1"/>
    <col min="3" max="3" width="15.5703125" style="30" customWidth="1"/>
    <col min="4" max="4" width="14" style="30" customWidth="1"/>
    <col min="5" max="5" width="13.42578125" style="30" customWidth="1"/>
    <col min="6" max="6" width="15.140625" style="30" customWidth="1"/>
    <col min="7" max="16384" width="9.140625" style="30"/>
  </cols>
  <sheetData>
    <row r="1" spans="1:7">
      <c r="A1" s="174" t="s">
        <v>351</v>
      </c>
      <c r="B1" s="193"/>
      <c r="C1" s="193"/>
      <c r="D1" s="193"/>
      <c r="E1" s="193"/>
      <c r="F1" s="193"/>
      <c r="G1" s="175"/>
    </row>
    <row r="2" spans="1:7">
      <c r="A2" s="176" t="s">
        <v>352</v>
      </c>
      <c r="B2" s="194"/>
      <c r="C2" s="194"/>
      <c r="D2" s="194"/>
      <c r="E2" s="194"/>
      <c r="F2" s="194"/>
      <c r="G2" s="177"/>
    </row>
    <row r="3" spans="1:7">
      <c r="A3" s="176" t="s">
        <v>301</v>
      </c>
      <c r="B3" s="172"/>
      <c r="C3" s="172" t="s">
        <v>302</v>
      </c>
      <c r="D3" s="194"/>
      <c r="E3" s="194"/>
      <c r="F3" s="194"/>
      <c r="G3" s="177"/>
    </row>
    <row r="4" spans="1:7">
      <c r="A4" s="176" t="s">
        <v>353</v>
      </c>
      <c r="B4" s="194"/>
      <c r="C4" s="194"/>
      <c r="D4" s="194"/>
      <c r="E4" s="194"/>
      <c r="F4" s="194"/>
      <c r="G4" s="177"/>
    </row>
    <row r="5" spans="1:7">
      <c r="A5" s="176" t="s">
        <v>354</v>
      </c>
      <c r="B5" s="194"/>
      <c r="C5" s="194"/>
      <c r="D5" s="194"/>
      <c r="E5" s="194"/>
      <c r="F5" s="194"/>
      <c r="G5" s="177"/>
    </row>
    <row r="6" spans="1:7">
      <c r="A6" s="6" t="s">
        <v>358</v>
      </c>
      <c r="B6" s="6"/>
      <c r="C6" s="172"/>
      <c r="D6" s="172"/>
      <c r="E6" s="172"/>
      <c r="F6" s="172"/>
      <c r="G6" s="177"/>
    </row>
    <row r="7" spans="1:7">
      <c r="A7" s="6"/>
      <c r="B7" s="6"/>
      <c r="C7" s="172"/>
      <c r="D7" s="172"/>
      <c r="E7" s="172"/>
      <c r="F7" s="172"/>
      <c r="G7" s="177"/>
    </row>
    <row r="8" spans="1:7">
      <c r="A8" s="176"/>
      <c r="B8" s="172"/>
      <c r="C8" s="172"/>
      <c r="D8" s="172"/>
      <c r="E8" s="172"/>
      <c r="F8" s="172"/>
      <c r="G8" s="177"/>
    </row>
    <row r="9" spans="1:7" s="181" customFormat="1" ht="25.5">
      <c r="A9" s="184" t="s">
        <v>303</v>
      </c>
      <c r="B9" s="184" t="s">
        <v>304</v>
      </c>
      <c r="C9" s="184" t="s">
        <v>305</v>
      </c>
      <c r="D9" s="184" t="s">
        <v>306</v>
      </c>
      <c r="E9" s="184" t="s">
        <v>307</v>
      </c>
      <c r="F9" s="184" t="s">
        <v>308</v>
      </c>
      <c r="G9" s="180"/>
    </row>
    <row r="10" spans="1:7">
      <c r="A10" s="182"/>
      <c r="B10" s="182"/>
      <c r="C10" s="182"/>
      <c r="D10" s="182"/>
      <c r="E10" s="182"/>
      <c r="F10" s="182"/>
      <c r="G10" s="177"/>
    </row>
    <row r="11" spans="1:7">
      <c r="A11" s="182"/>
      <c r="B11" s="182"/>
      <c r="C11" s="182"/>
      <c r="D11" s="182"/>
      <c r="E11" s="182"/>
      <c r="F11" s="182"/>
      <c r="G11" s="177"/>
    </row>
    <row r="12" spans="1:7">
      <c r="A12" s="182"/>
      <c r="B12" s="182"/>
      <c r="C12" s="182"/>
      <c r="D12" s="182"/>
      <c r="E12" s="182"/>
      <c r="F12" s="182"/>
      <c r="G12" s="177"/>
    </row>
    <row r="13" spans="1:7">
      <c r="A13" s="182"/>
      <c r="B13" s="182"/>
      <c r="C13" s="182"/>
      <c r="D13" s="182"/>
      <c r="E13" s="182"/>
      <c r="F13" s="182"/>
      <c r="G13" s="177"/>
    </row>
    <row r="14" spans="1:7">
      <c r="A14" s="182"/>
      <c r="B14" s="182"/>
      <c r="C14" s="182"/>
      <c r="D14" s="182"/>
      <c r="E14" s="182"/>
      <c r="F14" s="182"/>
      <c r="G14" s="177"/>
    </row>
    <row r="15" spans="1:7">
      <c r="A15" s="182"/>
      <c r="B15" s="182"/>
      <c r="C15" s="182"/>
      <c r="D15" s="182"/>
      <c r="E15" s="182"/>
      <c r="F15" s="182"/>
      <c r="G15" s="177"/>
    </row>
    <row r="16" spans="1:7">
      <c r="A16" s="182"/>
      <c r="B16" s="182"/>
      <c r="C16" s="182"/>
      <c r="D16" s="182"/>
      <c r="E16" s="182"/>
      <c r="F16" s="182"/>
      <c r="G16" s="177"/>
    </row>
    <row r="17" spans="1:7">
      <c r="A17" s="182"/>
      <c r="B17" s="182"/>
      <c r="C17" s="182"/>
      <c r="D17" s="182"/>
      <c r="E17" s="182"/>
      <c r="F17" s="182"/>
      <c r="G17" s="177"/>
    </row>
    <row r="18" spans="1:7">
      <c r="A18" s="176"/>
      <c r="B18" s="172"/>
      <c r="C18" s="172"/>
      <c r="D18" s="172"/>
      <c r="E18" s="172"/>
      <c r="F18" s="172"/>
      <c r="G18" s="177"/>
    </row>
    <row r="19" spans="1:7" ht="27" customHeight="1" thickBot="1">
      <c r="A19" s="195" t="s">
        <v>309</v>
      </c>
      <c r="B19" s="195"/>
      <c r="C19" s="195"/>
      <c r="D19" s="195"/>
      <c r="E19" s="195"/>
      <c r="F19" s="195"/>
      <c r="G19" s="177"/>
    </row>
    <row r="20" spans="1:7" ht="13.5" thickTop="1">
      <c r="A20" s="176"/>
      <c r="B20" s="183"/>
      <c r="C20" s="172"/>
      <c r="D20" s="172"/>
      <c r="E20" s="172"/>
      <c r="F20" s="172"/>
      <c r="G20" s="177"/>
    </row>
    <row r="21" spans="1:7">
      <c r="A21" s="176"/>
      <c r="B21" s="183"/>
      <c r="C21" s="172"/>
      <c r="D21" s="172"/>
      <c r="E21" s="172"/>
      <c r="F21" s="172"/>
      <c r="G21" s="177"/>
    </row>
    <row r="22" spans="1:7">
      <c r="A22" s="176"/>
      <c r="B22" s="172"/>
      <c r="C22" s="172"/>
      <c r="D22" s="172"/>
      <c r="E22" s="172"/>
      <c r="F22" s="172"/>
      <c r="G22" s="177"/>
    </row>
    <row r="23" spans="1:7">
      <c r="A23" s="176"/>
      <c r="B23" s="172"/>
      <c r="C23" s="172"/>
      <c r="D23" s="172"/>
      <c r="E23" s="172"/>
      <c r="F23" s="172"/>
      <c r="G23" s="177"/>
    </row>
    <row r="24" spans="1:7" ht="32.25" customHeight="1" thickBot="1">
      <c r="A24" s="196" t="s">
        <v>310</v>
      </c>
      <c r="B24" s="196"/>
      <c r="C24" s="196"/>
      <c r="D24" s="196"/>
      <c r="E24" s="196"/>
      <c r="F24" s="196"/>
      <c r="G24" s="177"/>
    </row>
    <row r="25" spans="1:7" ht="13.5" thickTop="1">
      <c r="A25" s="176"/>
      <c r="B25" s="172"/>
      <c r="C25" s="172"/>
      <c r="D25" s="172"/>
      <c r="E25" s="172"/>
      <c r="F25" s="172"/>
      <c r="G25" s="177"/>
    </row>
    <row r="26" spans="1:7">
      <c r="A26" s="176"/>
      <c r="B26" s="172"/>
      <c r="C26" s="172"/>
      <c r="D26" s="172"/>
      <c r="E26" s="172"/>
      <c r="F26" s="172"/>
      <c r="G26" s="177"/>
    </row>
    <row r="27" spans="1:7" ht="25.5" customHeight="1" thickBot="1">
      <c r="A27" s="197" t="s">
        <v>311</v>
      </c>
      <c r="B27" s="198"/>
      <c r="C27" s="198"/>
      <c r="D27" s="198"/>
      <c r="E27" s="198"/>
      <c r="F27" s="199"/>
      <c r="G27" s="177"/>
    </row>
    <row r="28" spans="1:7" ht="13.5" thickTop="1">
      <c r="A28" s="176"/>
      <c r="B28" s="172"/>
      <c r="C28" s="172"/>
      <c r="D28" s="172"/>
      <c r="E28" s="172"/>
      <c r="F28" s="172"/>
      <c r="G28" s="177"/>
    </row>
    <row r="29" spans="1:7">
      <c r="A29" s="176"/>
      <c r="B29" s="172"/>
      <c r="C29" s="172"/>
      <c r="D29" s="172"/>
      <c r="E29" s="172"/>
      <c r="F29" s="172"/>
      <c r="G29" s="177"/>
    </row>
    <row r="30" spans="1:7">
      <c r="A30" s="176"/>
      <c r="B30" s="172"/>
      <c r="C30" s="172"/>
      <c r="D30" s="172"/>
      <c r="E30" s="172"/>
      <c r="F30" s="172"/>
      <c r="G30" s="177"/>
    </row>
    <row r="31" spans="1:7" ht="15" customHeight="1">
      <c r="A31" s="200" t="s">
        <v>312</v>
      </c>
      <c r="B31" s="200"/>
      <c r="C31" s="200"/>
      <c r="D31" s="200"/>
      <c r="E31" s="200"/>
      <c r="F31" s="200"/>
      <c r="G31" s="177"/>
    </row>
    <row r="32" spans="1:7">
      <c r="A32" s="201"/>
      <c r="B32" s="201"/>
      <c r="C32" s="201"/>
      <c r="D32" s="201"/>
      <c r="E32" s="201"/>
      <c r="F32" s="201"/>
      <c r="G32" s="177"/>
    </row>
    <row r="33" spans="1:7">
      <c r="A33" s="201"/>
      <c r="B33" s="201"/>
      <c r="C33" s="201"/>
      <c r="D33" s="201"/>
      <c r="E33" s="201"/>
      <c r="F33" s="201"/>
      <c r="G33" s="177"/>
    </row>
    <row r="34" spans="1:7">
      <c r="A34" s="201"/>
      <c r="B34" s="201"/>
      <c r="C34" s="201"/>
      <c r="D34" s="201"/>
      <c r="E34" s="201"/>
      <c r="F34" s="201"/>
      <c r="G34" s="177"/>
    </row>
    <row r="35" spans="1:7">
      <c r="A35" s="201"/>
      <c r="B35" s="201"/>
      <c r="C35" s="201"/>
      <c r="D35" s="201"/>
      <c r="E35" s="201"/>
      <c r="F35" s="201"/>
      <c r="G35" s="177"/>
    </row>
    <row r="36" spans="1:7">
      <c r="A36" s="201"/>
      <c r="B36" s="201"/>
      <c r="C36" s="201"/>
      <c r="D36" s="201"/>
      <c r="E36" s="201"/>
      <c r="F36" s="201"/>
      <c r="G36" s="177"/>
    </row>
    <row r="37" spans="1:7">
      <c r="A37" s="201"/>
      <c r="B37" s="201"/>
      <c r="C37" s="201"/>
      <c r="D37" s="201"/>
      <c r="E37" s="201"/>
      <c r="F37" s="201"/>
      <c r="G37" s="177"/>
    </row>
    <row r="38" spans="1:7">
      <c r="A38" s="201"/>
      <c r="B38" s="201"/>
      <c r="C38" s="201"/>
      <c r="D38" s="201"/>
      <c r="E38" s="201"/>
      <c r="F38" s="201"/>
      <c r="G38" s="177"/>
    </row>
    <row r="39" spans="1:7">
      <c r="A39" s="201"/>
      <c r="B39" s="201"/>
      <c r="C39" s="201"/>
      <c r="D39" s="201"/>
      <c r="E39" s="201"/>
      <c r="F39" s="201"/>
      <c r="G39" s="177"/>
    </row>
    <row r="40" spans="1:7">
      <c r="A40" s="201"/>
      <c r="B40" s="201"/>
      <c r="C40" s="201"/>
      <c r="D40" s="201"/>
      <c r="E40" s="201"/>
      <c r="F40" s="201"/>
      <c r="G40" s="177"/>
    </row>
    <row r="41" spans="1:7">
      <c r="A41" s="201"/>
      <c r="B41" s="201"/>
      <c r="C41" s="201"/>
      <c r="D41" s="201"/>
      <c r="E41" s="201"/>
      <c r="F41" s="201"/>
      <c r="G41" s="177"/>
    </row>
    <row r="42" spans="1:7">
      <c r="A42" s="201"/>
      <c r="B42" s="201"/>
      <c r="C42" s="201"/>
      <c r="D42" s="201"/>
      <c r="E42" s="201"/>
      <c r="F42" s="201"/>
      <c r="G42" s="177"/>
    </row>
    <row r="43" spans="1:7">
      <c r="A43" s="201"/>
      <c r="B43" s="201"/>
      <c r="C43" s="201"/>
      <c r="D43" s="201"/>
      <c r="E43" s="201"/>
      <c r="F43" s="201"/>
      <c r="G43" s="177"/>
    </row>
    <row r="44" spans="1:7">
      <c r="A44" s="201"/>
      <c r="B44" s="201"/>
      <c r="C44" s="201"/>
      <c r="D44" s="201"/>
      <c r="E44" s="201"/>
      <c r="F44" s="201"/>
      <c r="G44" s="177"/>
    </row>
    <row r="45" spans="1:7">
      <c r="A45" s="201"/>
      <c r="B45" s="201"/>
      <c r="C45" s="201"/>
      <c r="D45" s="201"/>
      <c r="E45" s="201"/>
      <c r="F45" s="201"/>
      <c r="G45" s="177"/>
    </row>
    <row r="46" spans="1:7">
      <c r="A46" s="201"/>
      <c r="B46" s="201"/>
      <c r="C46" s="201"/>
      <c r="D46" s="201"/>
      <c r="E46" s="201"/>
      <c r="F46" s="201"/>
      <c r="G46" s="177"/>
    </row>
    <row r="47" spans="1:7">
      <c r="A47" s="201"/>
      <c r="B47" s="201"/>
      <c r="C47" s="201"/>
      <c r="D47" s="201"/>
      <c r="E47" s="201"/>
      <c r="F47" s="201"/>
      <c r="G47" s="177"/>
    </row>
    <row r="48" spans="1:7" ht="13.5" thickBot="1">
      <c r="A48" s="202"/>
      <c r="B48" s="202"/>
      <c r="C48" s="202"/>
      <c r="D48" s="202"/>
      <c r="E48" s="202"/>
      <c r="F48" s="202"/>
      <c r="G48" s="177"/>
    </row>
    <row r="49" spans="1:7" ht="13.5" thickTop="1">
      <c r="A49" s="176"/>
      <c r="B49" s="172"/>
      <c r="C49" s="172"/>
      <c r="D49" s="172"/>
      <c r="E49" s="172"/>
      <c r="F49" s="172"/>
      <c r="G49" s="177"/>
    </row>
    <row r="50" spans="1:7">
      <c r="A50" s="176"/>
      <c r="B50" s="172"/>
      <c r="C50" s="172"/>
      <c r="D50" s="172"/>
      <c r="E50" s="172"/>
      <c r="F50" s="172"/>
      <c r="G50" s="177"/>
    </row>
    <row r="51" spans="1:7">
      <c r="A51" s="176"/>
      <c r="B51" s="172"/>
      <c r="C51" s="172"/>
      <c r="D51" s="172"/>
      <c r="E51" s="172"/>
      <c r="F51" s="172"/>
      <c r="G51" s="177"/>
    </row>
    <row r="52" spans="1:7" ht="13.5" thickBot="1">
      <c r="A52" s="178"/>
      <c r="B52" s="173"/>
      <c r="C52" s="173"/>
      <c r="D52" s="173"/>
      <c r="E52" s="173"/>
      <c r="F52" s="173"/>
      <c r="G52" s="179"/>
    </row>
    <row r="53" spans="1:7" ht="13.5" thickTop="1">
      <c r="A53" s="176"/>
      <c r="B53" s="172"/>
      <c r="C53" s="172"/>
      <c r="D53" s="172"/>
      <c r="E53" s="172"/>
      <c r="F53" s="172"/>
      <c r="G53" s="172"/>
    </row>
  </sheetData>
  <mergeCells count="10">
    <mergeCell ref="A19:F19"/>
    <mergeCell ref="A24:F24"/>
    <mergeCell ref="A27:F27"/>
    <mergeCell ref="A31:F31"/>
    <mergeCell ref="A32:F48"/>
    <mergeCell ref="B1:F1"/>
    <mergeCell ref="B2:F2"/>
    <mergeCell ref="D3:F3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B1:H73"/>
  <sheetViews>
    <sheetView showGridLines="0" zoomScaleNormal="100" workbookViewId="0">
      <selection activeCell="L19" sqref="L19"/>
    </sheetView>
  </sheetViews>
  <sheetFormatPr defaultRowHeight="17.25" customHeight="1"/>
  <cols>
    <col min="1" max="1" width="2.5703125" style="1" customWidth="1"/>
    <col min="2" max="2" width="52.7109375" style="1" customWidth="1"/>
    <col min="3" max="3" width="25.85546875" style="1" bestFit="1" customWidth="1"/>
    <col min="4" max="5" width="9.140625" style="1"/>
    <col min="6" max="6" width="50.5703125" style="1" hidden="1" customWidth="1"/>
    <col min="7" max="7" width="21" style="1" hidden="1" customWidth="1"/>
    <col min="8" max="16384" width="9.140625" style="1"/>
  </cols>
  <sheetData>
    <row r="1" spans="2:8" ht="28.5" customHeight="1">
      <c r="B1" s="92" t="s">
        <v>272</v>
      </c>
      <c r="C1" s="91" t="s">
        <v>294</v>
      </c>
    </row>
    <row r="2" spans="2:8" ht="17.25" customHeight="1">
      <c r="B2" s="190" t="s">
        <v>229</v>
      </c>
      <c r="C2" s="191" t="s">
        <v>295</v>
      </c>
    </row>
    <row r="3" spans="2:8" ht="17.25" customHeight="1" thickBot="1">
      <c r="B3" s="84" t="s">
        <v>296</v>
      </c>
      <c r="C3" s="85">
        <v>1</v>
      </c>
      <c r="F3" s="12"/>
    </row>
    <row r="4" spans="2:8" ht="17.25" customHeight="1" thickTop="1">
      <c r="B4" s="190" t="s">
        <v>297</v>
      </c>
      <c r="C4" s="191">
        <v>1</v>
      </c>
      <c r="F4" s="29"/>
    </row>
    <row r="5" spans="2:8" ht="17.25" customHeight="1" thickBot="1">
      <c r="B5" s="86" t="s">
        <v>0</v>
      </c>
      <c r="C5" s="87">
        <v>12</v>
      </c>
    </row>
    <row r="6" spans="2:8" ht="17.25" customHeight="1" thickTop="1">
      <c r="B6" s="188" t="s">
        <v>356</v>
      </c>
      <c r="C6" s="189"/>
      <c r="H6" s="15"/>
    </row>
    <row r="7" spans="2:8" ht="17.25" customHeight="1">
      <c r="B7" s="13"/>
      <c r="C7" s="14"/>
      <c r="F7" s="16"/>
    </row>
    <row r="8" spans="2:8" ht="32.25" customHeight="1">
      <c r="B8" s="88" t="s">
        <v>355</v>
      </c>
      <c r="C8" s="91" t="s">
        <v>1</v>
      </c>
      <c r="F8" s="1" t="s">
        <v>258</v>
      </c>
      <c r="G8" s="1" t="s">
        <v>1</v>
      </c>
    </row>
    <row r="9" spans="2:8" ht="33.75" customHeight="1">
      <c r="B9" s="89" t="s">
        <v>2</v>
      </c>
      <c r="C9" s="161" t="s">
        <v>240</v>
      </c>
      <c r="F9" s="1" t="s">
        <v>2</v>
      </c>
      <c r="G9" s="1" t="s">
        <v>241</v>
      </c>
    </row>
    <row r="10" spans="2:8" ht="20.100000000000001" customHeight="1">
      <c r="B10" s="89" t="s">
        <v>3</v>
      </c>
      <c r="C10" s="161" t="s">
        <v>298</v>
      </c>
      <c r="F10" s="1" t="s">
        <v>3</v>
      </c>
      <c r="G10" s="1" t="s">
        <v>242</v>
      </c>
    </row>
    <row r="11" spans="2:8" ht="20.100000000000001" customHeight="1">
      <c r="B11" s="89" t="s">
        <v>4</v>
      </c>
      <c r="C11" s="161" t="s">
        <v>296</v>
      </c>
      <c r="F11" s="1" t="s">
        <v>4</v>
      </c>
      <c r="G11" s="1" t="s">
        <v>242</v>
      </c>
    </row>
    <row r="12" spans="2:8" ht="34.5" customHeight="1">
      <c r="B12" s="89" t="s">
        <v>5</v>
      </c>
      <c r="C12" s="161" t="s">
        <v>313</v>
      </c>
      <c r="F12" s="1" t="s">
        <v>5</v>
      </c>
      <c r="G12" s="1" t="s">
        <v>243</v>
      </c>
    </row>
    <row r="13" spans="2:8" ht="12.75">
      <c r="B13" s="89" t="s">
        <v>6</v>
      </c>
      <c r="C13" s="162">
        <v>45047</v>
      </c>
      <c r="F13" s="1" t="s">
        <v>6</v>
      </c>
      <c r="G13" s="1" t="s">
        <v>244</v>
      </c>
    </row>
    <row r="14" spans="2:8" ht="20.100000000000001" customHeight="1">
      <c r="B14" s="89" t="s">
        <v>7</v>
      </c>
      <c r="C14" s="161" t="s">
        <v>299</v>
      </c>
      <c r="F14" s="1" t="s">
        <v>7</v>
      </c>
    </row>
    <row r="15" spans="2:8" ht="20.100000000000001" customHeight="1">
      <c r="B15" s="89" t="s">
        <v>8</v>
      </c>
      <c r="C15" s="161">
        <v>26</v>
      </c>
      <c r="F15" s="1" t="s">
        <v>8</v>
      </c>
      <c r="G15" s="1">
        <v>26</v>
      </c>
    </row>
    <row r="16" spans="2:8" ht="20.100000000000001" customHeight="1">
      <c r="B16" s="89" t="s">
        <v>9</v>
      </c>
      <c r="C16" s="161" t="s">
        <v>246</v>
      </c>
      <c r="F16" s="1" t="s">
        <v>9</v>
      </c>
      <c r="G16" s="1" t="s">
        <v>246</v>
      </c>
    </row>
    <row r="17" spans="2:7" ht="20.100000000000001" customHeight="1">
      <c r="B17" s="90" t="s">
        <v>10</v>
      </c>
      <c r="C17" s="163"/>
      <c r="F17" s="1" t="s">
        <v>10</v>
      </c>
      <c r="G17" s="26">
        <v>0</v>
      </c>
    </row>
    <row r="18" spans="2:7" ht="20.100000000000001" customHeight="1">
      <c r="B18" s="89" t="s">
        <v>217</v>
      </c>
      <c r="C18" s="164">
        <v>0.5</v>
      </c>
      <c r="F18" s="1" t="s">
        <v>217</v>
      </c>
      <c r="G18" s="27">
        <v>0.5</v>
      </c>
    </row>
    <row r="19" spans="2:7" ht="20.100000000000001" customHeight="1">
      <c r="B19" s="89" t="s">
        <v>218</v>
      </c>
      <c r="C19" s="164">
        <v>0.6</v>
      </c>
      <c r="F19" s="1" t="s">
        <v>218</v>
      </c>
      <c r="G19" s="27">
        <v>0.6</v>
      </c>
    </row>
    <row r="20" spans="2:7" ht="20.100000000000001" customHeight="1">
      <c r="B20" s="89" t="s">
        <v>216</v>
      </c>
      <c r="C20" s="164">
        <v>1</v>
      </c>
      <c r="F20" s="1" t="s">
        <v>216</v>
      </c>
      <c r="G20" s="27">
        <v>1</v>
      </c>
    </row>
    <row r="21" spans="2:7" ht="20.100000000000001" customHeight="1">
      <c r="B21" s="89" t="s">
        <v>11</v>
      </c>
      <c r="C21" s="161"/>
      <c r="F21" s="1" t="s">
        <v>11</v>
      </c>
      <c r="G21" s="27">
        <v>0</v>
      </c>
    </row>
    <row r="22" spans="2:7" ht="20.100000000000001" customHeight="1">
      <c r="B22" s="89" t="s">
        <v>12</v>
      </c>
      <c r="C22" s="161"/>
      <c r="F22" s="1" t="s">
        <v>12</v>
      </c>
      <c r="G22" s="27">
        <v>0</v>
      </c>
    </row>
    <row r="23" spans="2:7" ht="20.100000000000001" customHeight="1">
      <c r="B23" s="90" t="s">
        <v>13</v>
      </c>
      <c r="C23" s="163"/>
      <c r="F23" s="1" t="s">
        <v>13</v>
      </c>
      <c r="G23" s="26">
        <v>0</v>
      </c>
    </row>
    <row r="24" spans="2:7" ht="20.100000000000001" customHeight="1">
      <c r="B24" s="89" t="s">
        <v>14</v>
      </c>
      <c r="C24" s="164">
        <v>0.06</v>
      </c>
      <c r="F24" s="1" t="s">
        <v>14</v>
      </c>
      <c r="G24" s="27">
        <v>0.04</v>
      </c>
    </row>
    <row r="25" spans="2:7" ht="20.100000000000001" customHeight="1">
      <c r="B25" s="90" t="s">
        <v>15</v>
      </c>
      <c r="C25" s="165"/>
      <c r="F25" s="1" t="s">
        <v>15</v>
      </c>
      <c r="G25" s="26">
        <v>0</v>
      </c>
    </row>
    <row r="26" spans="2:7" ht="20.100000000000001" customHeight="1">
      <c r="B26" s="90" t="s">
        <v>162</v>
      </c>
      <c r="C26" s="164">
        <v>0.2</v>
      </c>
      <c r="F26" s="1" t="s">
        <v>162</v>
      </c>
      <c r="G26" s="27">
        <v>0.01</v>
      </c>
    </row>
    <row r="27" spans="2:7" ht="20.100000000000001" customHeight="1">
      <c r="B27" s="90" t="s">
        <v>220</v>
      </c>
      <c r="C27" s="163"/>
      <c r="F27" s="1" t="s">
        <v>220</v>
      </c>
      <c r="G27" s="26">
        <v>0</v>
      </c>
    </row>
    <row r="28" spans="2:7" ht="20.100000000000001" customHeight="1">
      <c r="B28" s="90" t="s">
        <v>16</v>
      </c>
      <c r="C28" s="165"/>
      <c r="F28" s="1" t="s">
        <v>16</v>
      </c>
      <c r="G28" s="26">
        <v>0</v>
      </c>
    </row>
    <row r="29" spans="2:7" ht="20.100000000000001" customHeight="1">
      <c r="B29" s="90" t="s">
        <v>219</v>
      </c>
      <c r="C29" s="165"/>
      <c r="F29" s="1" t="s">
        <v>219</v>
      </c>
      <c r="G29" s="26">
        <v>0</v>
      </c>
    </row>
    <row r="30" spans="2:7" ht="20.100000000000001" customHeight="1">
      <c r="B30" s="89" t="s">
        <v>17</v>
      </c>
      <c r="C30" s="161">
        <v>2</v>
      </c>
      <c r="F30" s="1" t="s">
        <v>17</v>
      </c>
      <c r="G30" s="1">
        <v>2</v>
      </c>
    </row>
    <row r="31" spans="2:7" ht="20.100000000000001" customHeight="1">
      <c r="B31" s="89" t="s">
        <v>18</v>
      </c>
      <c r="C31" s="161">
        <v>1</v>
      </c>
      <c r="F31" s="1" t="s">
        <v>18</v>
      </c>
      <c r="G31" s="1">
        <v>1</v>
      </c>
    </row>
    <row r="32" spans="2:7" ht="20.100000000000001" customHeight="1">
      <c r="B32" s="167" t="s">
        <v>256</v>
      </c>
      <c r="C32" s="168"/>
      <c r="F32" s="1" t="s">
        <v>256</v>
      </c>
      <c r="G32" s="26">
        <v>0</v>
      </c>
    </row>
    <row r="33" spans="2:7" ht="20.100000000000001" customHeight="1">
      <c r="B33" s="90" t="s">
        <v>257</v>
      </c>
      <c r="C33" s="165"/>
      <c r="F33" s="1" t="s">
        <v>257</v>
      </c>
      <c r="G33" s="26">
        <v>0</v>
      </c>
    </row>
    <row r="34" spans="2:7" ht="15" customHeight="1">
      <c r="B34" s="90" t="s">
        <v>314</v>
      </c>
      <c r="C34" s="165"/>
      <c r="F34" s="1" t="s">
        <v>259</v>
      </c>
      <c r="G34" s="26">
        <v>0</v>
      </c>
    </row>
    <row r="35" spans="2:7" ht="15" customHeight="1">
      <c r="B35" s="187" t="s">
        <v>315</v>
      </c>
      <c r="C35" s="166">
        <v>0</v>
      </c>
      <c r="F35" s="1" t="s">
        <v>158</v>
      </c>
      <c r="G35" s="26">
        <v>0</v>
      </c>
    </row>
    <row r="36" spans="2:7" ht="15" customHeight="1">
      <c r="F36" s="1" t="s">
        <v>261</v>
      </c>
      <c r="G36" s="26">
        <v>0</v>
      </c>
    </row>
    <row r="37" spans="2:7" ht="17.25" customHeight="1" thickBot="1"/>
    <row r="38" spans="2:7" ht="29.25" customHeight="1" thickTop="1" thickBot="1">
      <c r="B38" s="92" t="s">
        <v>19</v>
      </c>
      <c r="C38" s="91" t="s">
        <v>319</v>
      </c>
      <c r="F38" s="203" t="s">
        <v>19</v>
      </c>
      <c r="G38" s="204"/>
    </row>
    <row r="39" spans="2:7" ht="20.100000000000001" customHeight="1" thickTop="1" thickBot="1">
      <c r="B39" s="84" t="s">
        <v>20</v>
      </c>
      <c r="C39" s="94">
        <f>SUM(C40:C47)</f>
        <v>0.33800000000000002</v>
      </c>
      <c r="F39" s="17" t="s">
        <v>20</v>
      </c>
      <c r="G39" s="18">
        <f>SUM(G40:G47)</f>
        <v>0.34300000000000003</v>
      </c>
    </row>
    <row r="40" spans="2:7" ht="20.100000000000001" customHeight="1" thickTop="1" thickBot="1">
      <c r="B40" s="84" t="s">
        <v>21</v>
      </c>
      <c r="C40" s="94">
        <v>0.2</v>
      </c>
      <c r="F40" s="19" t="s">
        <v>21</v>
      </c>
      <c r="G40" s="20">
        <v>0.2</v>
      </c>
    </row>
    <row r="41" spans="2:7" ht="20.100000000000001" customHeight="1" thickTop="1" thickBot="1">
      <c r="B41" s="84" t="s">
        <v>22</v>
      </c>
      <c r="C41" s="94">
        <v>2.5000000000000001E-2</v>
      </c>
      <c r="F41" s="19" t="s">
        <v>22</v>
      </c>
      <c r="G41" s="20">
        <v>2.5000000000000001E-2</v>
      </c>
    </row>
    <row r="42" spans="2:7" ht="20.100000000000001" customHeight="1" thickTop="1" thickBot="1">
      <c r="B42" s="185" t="s">
        <v>23</v>
      </c>
      <c r="C42" s="186"/>
      <c r="F42" s="19" t="s">
        <v>23</v>
      </c>
      <c r="G42" s="20">
        <v>5.0000000000000001E-3</v>
      </c>
    </row>
    <row r="43" spans="2:7" ht="20.100000000000001" customHeight="1" thickTop="1" thickBot="1">
      <c r="B43" s="84" t="s">
        <v>24</v>
      </c>
      <c r="C43" s="94">
        <v>1.4999999999999999E-2</v>
      </c>
      <c r="F43" s="19" t="s">
        <v>24</v>
      </c>
      <c r="G43" s="20">
        <v>1.4999999999999999E-2</v>
      </c>
    </row>
    <row r="44" spans="2:7" ht="20.100000000000001" customHeight="1" thickTop="1" thickBot="1">
      <c r="B44" s="84" t="s">
        <v>25</v>
      </c>
      <c r="C44" s="94">
        <v>0.01</v>
      </c>
      <c r="F44" s="19" t="s">
        <v>25</v>
      </c>
      <c r="G44" s="20">
        <v>0.01</v>
      </c>
    </row>
    <row r="45" spans="2:7" ht="20.100000000000001" customHeight="1" thickTop="1" thickBot="1">
      <c r="B45" s="84" t="s">
        <v>26</v>
      </c>
      <c r="C45" s="94">
        <v>6.0000000000000001E-3</v>
      </c>
      <c r="F45" s="19" t="s">
        <v>26</v>
      </c>
      <c r="G45" s="20">
        <v>6.0000000000000001E-3</v>
      </c>
    </row>
    <row r="46" spans="2:7" ht="20.100000000000001" customHeight="1" thickTop="1" thickBot="1">
      <c r="B46" s="84" t="s">
        <v>27</v>
      </c>
      <c r="C46" s="94">
        <v>2E-3</v>
      </c>
      <c r="F46" s="19" t="s">
        <v>27</v>
      </c>
      <c r="G46" s="20">
        <v>2E-3</v>
      </c>
    </row>
    <row r="47" spans="2:7" ht="20.100000000000001" customHeight="1" thickTop="1" thickBot="1">
      <c r="B47" s="84" t="s">
        <v>28</v>
      </c>
      <c r="C47" s="94">
        <v>0.08</v>
      </c>
      <c r="F47" s="19" t="s">
        <v>28</v>
      </c>
      <c r="G47" s="20">
        <v>0.08</v>
      </c>
    </row>
    <row r="48" spans="2:7" ht="20.100000000000001" customHeight="1" thickTop="1" thickBot="1">
      <c r="B48" s="96" t="s">
        <v>29</v>
      </c>
      <c r="C48" s="97">
        <f>SUM(C49:C51)</f>
        <v>8.6499999999999994E-2</v>
      </c>
      <c r="F48" s="17" t="s">
        <v>29</v>
      </c>
      <c r="G48" s="18">
        <f>SUM(G49:G51)</f>
        <v>0.1484</v>
      </c>
    </row>
    <row r="49" spans="2:7" ht="20.100000000000001" customHeight="1" thickTop="1" thickBot="1">
      <c r="B49" s="185" t="s">
        <v>30</v>
      </c>
      <c r="C49" s="94"/>
      <c r="F49" s="19" t="s">
        <v>30</v>
      </c>
      <c r="G49" s="20">
        <v>1.1900000000000001E-2</v>
      </c>
    </row>
    <row r="50" spans="2:7" ht="20.100000000000001" customHeight="1" thickTop="1" thickBot="1">
      <c r="B50" s="185" t="s">
        <v>31</v>
      </c>
      <c r="C50" s="94"/>
      <c r="F50" s="19" t="s">
        <v>31</v>
      </c>
      <c r="G50" s="20">
        <v>0.05</v>
      </c>
    </row>
    <row r="51" spans="2:7" ht="20.100000000000001" customHeight="1" thickTop="1" thickBot="1">
      <c r="B51" s="84" t="s">
        <v>32</v>
      </c>
      <c r="C51" s="94">
        <f>SUM(C52:C54)</f>
        <v>8.6499999999999994E-2</v>
      </c>
      <c r="F51" s="19" t="s">
        <v>32</v>
      </c>
      <c r="G51" s="20">
        <f>SUM(G52:G54)</f>
        <v>8.6499999999999994E-2</v>
      </c>
    </row>
    <row r="52" spans="2:7" ht="20.100000000000001" customHeight="1" thickTop="1" thickBot="1">
      <c r="B52" s="84" t="s">
        <v>208</v>
      </c>
      <c r="C52" s="94">
        <v>6.4999999999999997E-3</v>
      </c>
      <c r="F52" s="19" t="s">
        <v>208</v>
      </c>
      <c r="G52" s="20">
        <v>6.4999999999999997E-3</v>
      </c>
    </row>
    <row r="53" spans="2:7" ht="20.100000000000001" customHeight="1" thickTop="1" thickBot="1">
      <c r="B53" s="84" t="s">
        <v>209</v>
      </c>
      <c r="C53" s="94">
        <v>0.03</v>
      </c>
      <c r="F53" s="19" t="s">
        <v>209</v>
      </c>
      <c r="G53" s="20">
        <v>0.03</v>
      </c>
    </row>
    <row r="54" spans="2:7" ht="20.100000000000001" customHeight="1" thickTop="1" thickBot="1">
      <c r="B54" s="84" t="s">
        <v>210</v>
      </c>
      <c r="C54" s="94">
        <v>0.05</v>
      </c>
      <c r="F54" s="19" t="s">
        <v>210</v>
      </c>
      <c r="G54" s="20">
        <v>0.05</v>
      </c>
    </row>
    <row r="55" spans="2:7" ht="20.100000000000001" customHeight="1" thickTop="1" thickBot="1">
      <c r="B55" s="86" t="s">
        <v>33</v>
      </c>
      <c r="C55" s="95"/>
      <c r="F55" s="21" t="s">
        <v>33</v>
      </c>
      <c r="G55" s="19"/>
    </row>
    <row r="56" spans="2:7" ht="17.25" customHeight="1" thickTop="1"/>
    <row r="58" spans="2:7" ht="17.25" customHeight="1">
      <c r="B58" s="98" t="s">
        <v>320</v>
      </c>
      <c r="F58" s="1" t="s">
        <v>274</v>
      </c>
    </row>
    <row r="59" spans="2:7" ht="17.25" customHeight="1" thickBot="1">
      <c r="B59" s="92" t="s">
        <v>198</v>
      </c>
      <c r="C59" s="91" t="s">
        <v>273</v>
      </c>
      <c r="F59" s="22" t="s">
        <v>198</v>
      </c>
      <c r="G59" s="23" t="s">
        <v>273</v>
      </c>
    </row>
    <row r="60" spans="2:7" ht="38.25">
      <c r="B60" s="99" t="s">
        <v>335</v>
      </c>
      <c r="C60" s="85"/>
      <c r="F60" s="24" t="s">
        <v>248</v>
      </c>
      <c r="G60" s="1">
        <v>0</v>
      </c>
    </row>
    <row r="61" spans="2:7" ht="38.25">
      <c r="B61" s="99" t="s">
        <v>336</v>
      </c>
      <c r="C61" s="85"/>
      <c r="F61" s="25" t="s">
        <v>249</v>
      </c>
      <c r="G61" s="1">
        <v>0</v>
      </c>
    </row>
    <row r="62" spans="2:7" ht="38.25">
      <c r="B62" s="99" t="s">
        <v>341</v>
      </c>
      <c r="C62" s="85"/>
      <c r="F62" s="24" t="s">
        <v>250</v>
      </c>
      <c r="G62" s="1">
        <v>0</v>
      </c>
    </row>
    <row r="63" spans="2:7" ht="25.5">
      <c r="B63" s="99" t="s">
        <v>337</v>
      </c>
      <c r="C63" s="85"/>
      <c r="F63" s="25" t="s">
        <v>251</v>
      </c>
      <c r="G63" s="1">
        <v>0</v>
      </c>
    </row>
    <row r="64" spans="2:7" ht="25.5">
      <c r="B64" s="99" t="s">
        <v>339</v>
      </c>
      <c r="C64" s="85"/>
      <c r="F64" s="24" t="s">
        <v>252</v>
      </c>
      <c r="G64" s="1">
        <v>0</v>
      </c>
    </row>
    <row r="65" spans="2:7" ht="38.25">
      <c r="B65" s="99" t="s">
        <v>338</v>
      </c>
      <c r="C65" s="85"/>
      <c r="F65" s="25" t="s">
        <v>200</v>
      </c>
      <c r="G65" s="1">
        <v>0</v>
      </c>
    </row>
    <row r="66" spans="2:7" ht="63.75">
      <c r="B66" s="100" t="s">
        <v>340</v>
      </c>
      <c r="C66" s="87"/>
      <c r="F66" s="24" t="s">
        <v>253</v>
      </c>
      <c r="G66" s="1">
        <v>0</v>
      </c>
    </row>
    <row r="67" spans="2:7" ht="17.25" customHeight="1">
      <c r="B67" s="154"/>
      <c r="C67" s="155">
        <f>SUBTOTAL(109,[Valor Proposto R$ ])</f>
        <v>0</v>
      </c>
    </row>
    <row r="69" spans="2:7" ht="17.25" customHeight="1">
      <c r="F69" s="24"/>
    </row>
    <row r="71" spans="2:7" ht="17.25" customHeight="1">
      <c r="C71" s="28"/>
    </row>
    <row r="72" spans="2:7" ht="17.25" customHeight="1">
      <c r="F72" s="1" t="s">
        <v>318</v>
      </c>
      <c r="G72" s="1" t="s">
        <v>321</v>
      </c>
    </row>
    <row r="73" spans="2:7" ht="17.25" customHeight="1">
      <c r="F73" s="1" t="s">
        <v>269</v>
      </c>
      <c r="G73" s="1">
        <v>0</v>
      </c>
    </row>
  </sheetData>
  <mergeCells count="1">
    <mergeCell ref="F38:G3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</sheetPr>
  <dimension ref="B2:N12"/>
  <sheetViews>
    <sheetView showGridLines="0" tabSelected="1" workbookViewId="0">
      <selection activeCell="I7" sqref="I7"/>
    </sheetView>
  </sheetViews>
  <sheetFormatPr defaultRowHeight="20.100000000000001" customHeight="1"/>
  <cols>
    <col min="1" max="1" width="4.7109375" style="1" customWidth="1"/>
    <col min="2" max="2" width="7.28515625" style="1" customWidth="1"/>
    <col min="3" max="3" width="33.85546875" style="1" customWidth="1"/>
    <col min="4" max="4" width="16.140625" style="1" customWidth="1"/>
    <col min="5" max="5" width="19.42578125" style="1" customWidth="1"/>
    <col min="6" max="6" width="18.85546875" style="1" customWidth="1"/>
    <col min="7" max="7" width="11.85546875" style="1" customWidth="1"/>
    <col min="8" max="8" width="14.42578125" style="1" customWidth="1"/>
    <col min="9" max="13" width="9.140625" style="1"/>
    <col min="14" max="14" width="14.28515625" style="1" bestFit="1" customWidth="1"/>
    <col min="15" max="16384" width="9.140625" style="1"/>
  </cols>
  <sheetData>
    <row r="2" spans="2:14" ht="20.100000000000001" customHeight="1">
      <c r="B2" s="206" t="s">
        <v>262</v>
      </c>
      <c r="C2" s="206"/>
      <c r="D2" s="206"/>
      <c r="E2" s="206"/>
      <c r="F2" s="206"/>
      <c r="G2" s="206"/>
      <c r="H2" s="206"/>
    </row>
    <row r="3" spans="2:14" ht="36" customHeight="1">
      <c r="B3" s="205" t="s">
        <v>112</v>
      </c>
      <c r="C3" s="205"/>
      <c r="D3" s="49" t="s">
        <v>114</v>
      </c>
      <c r="E3" s="49" t="s">
        <v>115</v>
      </c>
      <c r="F3" s="49" t="s">
        <v>116</v>
      </c>
      <c r="G3" s="49" t="s">
        <v>117</v>
      </c>
      <c r="H3" s="49" t="s">
        <v>118</v>
      </c>
    </row>
    <row r="4" spans="2:14" ht="20.100000000000001" customHeight="1">
      <c r="B4" s="45" t="s">
        <v>113</v>
      </c>
      <c r="C4" s="45" t="s">
        <v>329</v>
      </c>
      <c r="D4" s="47">
        <f>'MOTORISTA - D'!C126</f>
        <v>0</v>
      </c>
      <c r="E4" s="45">
        <f>Table14[[#This Row],[TR N° ]]</f>
        <v>1</v>
      </c>
      <c r="F4" s="47">
        <f>D4*E4</f>
        <v>0</v>
      </c>
      <c r="G4" s="45">
        <f>PARÂMETROS!C3</f>
        <v>1</v>
      </c>
      <c r="H4" s="47">
        <f>F4*G4</f>
        <v>0</v>
      </c>
    </row>
    <row r="5" spans="2:14" ht="20.100000000000001" customHeight="1">
      <c r="B5" s="64"/>
      <c r="C5" s="64" t="s">
        <v>225</v>
      </c>
      <c r="D5" s="65"/>
      <c r="E5" s="64"/>
      <c r="F5" s="65"/>
      <c r="G5" s="64"/>
      <c r="H5" s="65">
        <f>SUM(H4)</f>
        <v>0</v>
      </c>
    </row>
    <row r="6" spans="2:14" ht="20.100000000000001" customHeight="1">
      <c r="B6" s="10"/>
      <c r="C6" s="3"/>
      <c r="D6" s="3"/>
      <c r="E6" s="3"/>
      <c r="F6" s="3"/>
      <c r="G6" s="3"/>
      <c r="H6" s="11"/>
    </row>
    <row r="7" spans="2:14" ht="20.100000000000001" customHeight="1">
      <c r="B7" s="207" t="s">
        <v>263</v>
      </c>
      <c r="C7" s="207"/>
      <c r="D7" s="207"/>
      <c r="E7" s="3"/>
      <c r="F7" s="3"/>
      <c r="G7" s="3"/>
      <c r="H7" s="11"/>
    </row>
    <row r="8" spans="2:14" ht="20.100000000000001" customHeight="1">
      <c r="B8" s="137"/>
      <c r="C8" s="138" t="s">
        <v>120</v>
      </c>
      <c r="D8" s="138" t="s">
        <v>121</v>
      </c>
      <c r="E8" s="3"/>
      <c r="F8" s="3"/>
      <c r="G8" s="3"/>
      <c r="H8" s="11"/>
    </row>
    <row r="9" spans="2:14" ht="20.100000000000001" customHeight="1">
      <c r="B9" s="64" t="s">
        <v>276</v>
      </c>
      <c r="C9" s="68" t="s">
        <v>332</v>
      </c>
      <c r="D9" s="65">
        <f>H4</f>
        <v>0</v>
      </c>
      <c r="I9" s="2"/>
    </row>
    <row r="10" spans="2:14" ht="20.100000000000001" customHeight="1">
      <c r="B10" s="45" t="s">
        <v>275</v>
      </c>
      <c r="C10" s="66" t="s">
        <v>333</v>
      </c>
      <c r="D10" s="47">
        <f>D9*PARÂMETROS!C5</f>
        <v>0</v>
      </c>
      <c r="N10" s="2"/>
    </row>
    <row r="11" spans="2:14" ht="20.100000000000001" customHeight="1">
      <c r="B11" s="138" t="s">
        <v>39</v>
      </c>
      <c r="C11" s="140" t="s">
        <v>119</v>
      </c>
      <c r="D11" s="139">
        <f>D10</f>
        <v>0</v>
      </c>
      <c r="N11" s="2"/>
    </row>
    <row r="12" spans="2:14" ht="20.100000000000001" customHeight="1">
      <c r="N12" s="2"/>
    </row>
  </sheetData>
  <mergeCells count="3">
    <mergeCell ref="B3:C3"/>
    <mergeCell ref="B2:H2"/>
    <mergeCell ref="B7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36"/>
  <sheetViews>
    <sheetView showGridLines="0" workbookViewId="0">
      <selection activeCell="A5" sqref="A5:B5"/>
    </sheetView>
  </sheetViews>
  <sheetFormatPr defaultRowHeight="20.100000000000001" customHeight="1"/>
  <cols>
    <col min="1" max="1" width="17.140625" style="6" customWidth="1"/>
    <col min="2" max="2" width="63" style="6" customWidth="1"/>
    <col min="3" max="3" width="21.42578125" style="6" customWidth="1"/>
    <col min="4" max="4" width="22" style="6" customWidth="1"/>
    <col min="5" max="5" width="17" style="6" customWidth="1"/>
    <col min="6" max="6" width="16.85546875" style="6" customWidth="1"/>
    <col min="7" max="7" width="17.140625" style="6" customWidth="1"/>
    <col min="8" max="16384" width="9.140625" style="6"/>
  </cols>
  <sheetData>
    <row r="2" spans="1:3" ht="20.100000000000001" customHeight="1">
      <c r="A2" s="211" t="s">
        <v>334</v>
      </c>
      <c r="B2" s="211"/>
    </row>
    <row r="3" spans="1:3" ht="20.100000000000001" customHeight="1">
      <c r="A3" s="192" t="s">
        <v>357</v>
      </c>
      <c r="B3" s="192">
        <f>PARÂMETROS!C6</f>
        <v>0</v>
      </c>
    </row>
    <row r="7" spans="1:3" ht="20.100000000000001" customHeight="1">
      <c r="A7" s="114"/>
      <c r="B7" s="115" t="s">
        <v>234</v>
      </c>
      <c r="C7" s="114"/>
    </row>
    <row r="8" spans="1:3" ht="20.100000000000001" customHeight="1">
      <c r="A8" s="116" t="s">
        <v>37</v>
      </c>
      <c r="B8" s="117" t="s">
        <v>235</v>
      </c>
      <c r="C8" s="116"/>
    </row>
    <row r="9" spans="1:3" ht="20.100000000000001" customHeight="1">
      <c r="A9" s="118" t="s">
        <v>38</v>
      </c>
      <c r="B9" s="119" t="s">
        <v>236</v>
      </c>
      <c r="C9" s="118"/>
    </row>
    <row r="10" spans="1:3" ht="20.100000000000001" customHeight="1">
      <c r="A10" s="116" t="s">
        <v>39</v>
      </c>
      <c r="B10" s="117" t="s">
        <v>237</v>
      </c>
      <c r="C10" s="116"/>
    </row>
    <row r="11" spans="1:3" ht="20.100000000000001" customHeight="1">
      <c r="A11" s="118" t="s">
        <v>40</v>
      </c>
      <c r="B11" s="119" t="s">
        <v>238</v>
      </c>
      <c r="C11" s="118"/>
    </row>
    <row r="13" spans="1:3" ht="20.100000000000001" customHeight="1">
      <c r="A13" s="114"/>
      <c r="B13" s="120" t="s">
        <v>233</v>
      </c>
      <c r="C13" s="114"/>
    </row>
    <row r="14" spans="1:3" ht="20.100000000000001" customHeight="1">
      <c r="A14" s="118" t="s">
        <v>230</v>
      </c>
      <c r="B14" s="118" t="s">
        <v>231</v>
      </c>
      <c r="C14" s="119" t="s">
        <v>232</v>
      </c>
    </row>
    <row r="15" spans="1:3" ht="20.100000000000001" customHeight="1">
      <c r="A15" s="117" t="s">
        <v>331</v>
      </c>
      <c r="B15" s="116" t="s">
        <v>245</v>
      </c>
      <c r="C15" s="117">
        <v>1</v>
      </c>
    </row>
    <row r="16" spans="1:3" ht="20.100000000000001" customHeight="1">
      <c r="A16" s="113"/>
      <c r="B16" s="113"/>
      <c r="C16" s="113"/>
    </row>
    <row r="18" spans="1:3" ht="20.100000000000001" customHeight="1">
      <c r="A18" s="7" t="s">
        <v>34</v>
      </c>
    </row>
    <row r="19" spans="1:3" ht="20.100000000000001" customHeight="1">
      <c r="A19" s="120">
        <v>1</v>
      </c>
      <c r="B19" s="120" t="s">
        <v>35</v>
      </c>
      <c r="C19" s="120" t="s">
        <v>36</v>
      </c>
    </row>
    <row r="20" spans="1:3" ht="20.100000000000001" customHeight="1">
      <c r="A20" s="116" t="s">
        <v>37</v>
      </c>
      <c r="B20" s="117" t="s">
        <v>43</v>
      </c>
      <c r="C20" s="122">
        <f>'MEMÓRIA DE CÁLCULO'!H4</f>
        <v>0</v>
      </c>
    </row>
    <row r="21" spans="1:3" ht="20.100000000000001" customHeight="1">
      <c r="A21" s="118" t="s">
        <v>38</v>
      </c>
      <c r="B21" s="119" t="s">
        <v>44</v>
      </c>
      <c r="C21" s="119">
        <v>0</v>
      </c>
    </row>
    <row r="22" spans="1:3" ht="20.100000000000001" customHeight="1">
      <c r="A22" s="116" t="s">
        <v>39</v>
      </c>
      <c r="B22" s="117" t="s">
        <v>45</v>
      </c>
      <c r="C22" s="117">
        <v>0</v>
      </c>
    </row>
    <row r="23" spans="1:3" ht="20.100000000000001" customHeight="1">
      <c r="A23" s="118" t="s">
        <v>40</v>
      </c>
      <c r="B23" s="119" t="s">
        <v>46</v>
      </c>
      <c r="C23" s="119">
        <v>0</v>
      </c>
    </row>
    <row r="24" spans="1:3" ht="20.100000000000001" customHeight="1">
      <c r="A24" s="116" t="s">
        <v>41</v>
      </c>
      <c r="B24" s="117" t="s">
        <v>47</v>
      </c>
      <c r="C24" s="117">
        <v>0</v>
      </c>
    </row>
    <row r="25" spans="1:3" ht="20.100000000000001" customHeight="1">
      <c r="A25" s="118" t="s">
        <v>42</v>
      </c>
      <c r="B25" s="119" t="s">
        <v>48</v>
      </c>
      <c r="C25" s="119">
        <v>0</v>
      </c>
    </row>
    <row r="26" spans="1:3" ht="20.100000000000001" customHeight="1">
      <c r="A26" s="210" t="s">
        <v>49</v>
      </c>
      <c r="B26" s="210"/>
      <c r="C26" s="123">
        <f>SUM(C20:C25)</f>
        <v>0</v>
      </c>
    </row>
    <row r="28" spans="1:3" ht="20.100000000000001" customHeight="1">
      <c r="A28" s="8" t="s">
        <v>50</v>
      </c>
    </row>
    <row r="29" spans="1:3" ht="20.100000000000001" customHeight="1">
      <c r="A29" s="7" t="s">
        <v>51</v>
      </c>
    </row>
    <row r="30" spans="1:3" ht="20.100000000000001" customHeight="1">
      <c r="A30" s="120" t="s">
        <v>52</v>
      </c>
      <c r="B30" s="120" t="s">
        <v>53</v>
      </c>
      <c r="C30" s="120" t="s">
        <v>36</v>
      </c>
    </row>
    <row r="31" spans="1:3" ht="20.100000000000001" customHeight="1">
      <c r="A31" s="118" t="s">
        <v>37</v>
      </c>
      <c r="B31" s="119" t="s">
        <v>54</v>
      </c>
      <c r="C31" s="124">
        <f>'MEMÓRIA DE CÁLCULO'!F11</f>
        <v>0</v>
      </c>
    </row>
    <row r="32" spans="1:3" ht="20.100000000000001" customHeight="1">
      <c r="A32" s="116" t="s">
        <v>38</v>
      </c>
      <c r="B32" s="117" t="s">
        <v>221</v>
      </c>
      <c r="C32" s="122">
        <f>'MEMÓRIA DE CÁLCULO'!F12</f>
        <v>0</v>
      </c>
    </row>
    <row r="33" spans="1:3" ht="20.100000000000001" customHeight="1">
      <c r="A33" s="118" t="s">
        <v>39</v>
      </c>
      <c r="B33" s="119" t="s">
        <v>140</v>
      </c>
      <c r="C33" s="124">
        <f>'MEMÓRIA DE CÁLCULO'!G17</f>
        <v>0</v>
      </c>
    </row>
    <row r="34" spans="1:3" ht="20.100000000000001" customHeight="1">
      <c r="A34" s="210" t="s">
        <v>49</v>
      </c>
      <c r="B34" s="210"/>
      <c r="C34" s="123">
        <f>SUM(C31:C33)</f>
        <v>0</v>
      </c>
    </row>
    <row r="36" spans="1:3" ht="30.75" customHeight="1">
      <c r="A36" s="214" t="s">
        <v>55</v>
      </c>
      <c r="B36" s="214"/>
      <c r="C36" s="214"/>
    </row>
    <row r="37" spans="1:3" ht="20.100000000000001" customHeight="1">
      <c r="A37" s="120" t="s">
        <v>56</v>
      </c>
      <c r="B37" s="120" t="s">
        <v>57</v>
      </c>
      <c r="C37" s="120" t="s">
        <v>36</v>
      </c>
    </row>
    <row r="38" spans="1:3" ht="20.100000000000001" customHeight="1">
      <c r="A38" s="118" t="s">
        <v>37</v>
      </c>
      <c r="B38" s="119" t="s">
        <v>60</v>
      </c>
      <c r="C38" s="124">
        <f>'MEMÓRIA DE CÁLCULO'!F31</f>
        <v>0</v>
      </c>
    </row>
    <row r="39" spans="1:3" ht="20.100000000000001" customHeight="1">
      <c r="A39" s="116" t="s">
        <v>38</v>
      </c>
      <c r="B39" s="117" t="s">
        <v>62</v>
      </c>
      <c r="C39" s="122">
        <f>'MEMÓRIA DE CÁLCULO'!F32</f>
        <v>0</v>
      </c>
    </row>
    <row r="40" spans="1:3" ht="20.100000000000001" customHeight="1">
      <c r="A40" s="118" t="s">
        <v>39</v>
      </c>
      <c r="B40" s="119" t="s">
        <v>63</v>
      </c>
      <c r="C40" s="124">
        <f>'MEMÓRIA DE CÁLCULO'!F33</f>
        <v>0</v>
      </c>
    </row>
    <row r="41" spans="1:3" ht="20.100000000000001" customHeight="1">
      <c r="A41" s="116" t="s">
        <v>40</v>
      </c>
      <c r="B41" s="117" t="s">
        <v>64</v>
      </c>
      <c r="C41" s="122">
        <f>'MEMÓRIA DE CÁLCULO'!F34</f>
        <v>0</v>
      </c>
    </row>
    <row r="42" spans="1:3" ht="20.100000000000001" customHeight="1">
      <c r="A42" s="118" t="s">
        <v>41</v>
      </c>
      <c r="B42" s="119" t="s">
        <v>65</v>
      </c>
      <c r="C42" s="124">
        <f>'MEMÓRIA DE CÁLCULO'!F35</f>
        <v>0</v>
      </c>
    </row>
    <row r="43" spans="1:3" ht="20.100000000000001" customHeight="1">
      <c r="A43" s="116" t="s">
        <v>42</v>
      </c>
      <c r="B43" s="117" t="s">
        <v>26</v>
      </c>
      <c r="C43" s="122">
        <f>'MEMÓRIA DE CÁLCULO'!F36</f>
        <v>0</v>
      </c>
    </row>
    <row r="44" spans="1:3" ht="20.100000000000001" customHeight="1">
      <c r="A44" s="118" t="s">
        <v>58</v>
      </c>
      <c r="B44" s="119" t="s">
        <v>27</v>
      </c>
      <c r="C44" s="124">
        <f>'MEMÓRIA DE CÁLCULO'!F37</f>
        <v>0</v>
      </c>
    </row>
    <row r="45" spans="1:3" ht="20.100000000000001" customHeight="1">
      <c r="A45" s="116" t="s">
        <v>59</v>
      </c>
      <c r="B45" s="117" t="s">
        <v>28</v>
      </c>
      <c r="C45" s="122">
        <f>'MEMÓRIA DE CÁLCULO'!F38</f>
        <v>0</v>
      </c>
    </row>
    <row r="46" spans="1:3" ht="20.100000000000001" customHeight="1">
      <c r="A46" s="213" t="s">
        <v>49</v>
      </c>
      <c r="B46" s="213"/>
      <c r="C46" s="125">
        <f>SUM(C38:C45)</f>
        <v>0</v>
      </c>
    </row>
    <row r="48" spans="1:3" ht="20.100000000000001" customHeight="1">
      <c r="A48" s="8" t="s">
        <v>66</v>
      </c>
    </row>
    <row r="49" spans="1:3" ht="20.100000000000001" customHeight="1">
      <c r="A49" s="120" t="s">
        <v>67</v>
      </c>
      <c r="B49" s="120" t="s">
        <v>68</v>
      </c>
      <c r="C49" s="120" t="s">
        <v>36</v>
      </c>
    </row>
    <row r="50" spans="1:3" ht="20.100000000000001" customHeight="1">
      <c r="A50" s="116" t="s">
        <v>37</v>
      </c>
      <c r="B50" s="117" t="s">
        <v>69</v>
      </c>
      <c r="C50" s="122">
        <f>'MEMÓRIA DE CÁLCULO'!C72</f>
        <v>0</v>
      </c>
    </row>
    <row r="51" spans="1:3" ht="20.100000000000001" customHeight="1">
      <c r="A51" s="118" t="s">
        <v>38</v>
      </c>
      <c r="B51" s="119" t="s">
        <v>70</v>
      </c>
      <c r="C51" s="124">
        <f>'MEMÓRIA DE CÁLCULO'!D72</f>
        <v>0</v>
      </c>
    </row>
    <row r="52" spans="1:3" ht="20.100000000000001" customHeight="1">
      <c r="A52" s="116" t="s">
        <v>39</v>
      </c>
      <c r="B52" s="117" t="s">
        <v>71</v>
      </c>
      <c r="C52" s="122">
        <f>'MEMÓRIA DE CÁLCULO'!E72</f>
        <v>0</v>
      </c>
    </row>
    <row r="53" spans="1:3" ht="20.100000000000001" customHeight="1">
      <c r="A53" s="118" t="s">
        <v>40</v>
      </c>
      <c r="B53" s="119" t="s">
        <v>256</v>
      </c>
      <c r="C53" s="124">
        <f>'MEMÓRIA DE CÁLCULO'!F72</f>
        <v>0</v>
      </c>
    </row>
    <row r="54" spans="1:3" ht="20.100000000000001" customHeight="1">
      <c r="A54" s="116" t="s">
        <v>41</v>
      </c>
      <c r="B54" s="117" t="s">
        <v>158</v>
      </c>
      <c r="C54" s="122">
        <f>'MEMÓRIA DE CÁLCULO'!G72</f>
        <v>0</v>
      </c>
    </row>
    <row r="55" spans="1:3" ht="20.100000000000001" customHeight="1">
      <c r="A55" s="118" t="s">
        <v>42</v>
      </c>
      <c r="B55" s="119" t="s">
        <v>260</v>
      </c>
      <c r="C55" s="124">
        <f>'MEMÓRIA DE CÁLCULO'!I72</f>
        <v>0</v>
      </c>
    </row>
    <row r="56" spans="1:3" ht="20.100000000000001" customHeight="1">
      <c r="A56" s="116" t="s">
        <v>58</v>
      </c>
      <c r="B56" s="117" t="s">
        <v>160</v>
      </c>
      <c r="C56" s="122">
        <f>'MEMÓRIA DE CÁLCULO'!H72</f>
        <v>0</v>
      </c>
    </row>
    <row r="57" spans="1:3" ht="20.100000000000001" customHeight="1">
      <c r="A57" s="213" t="s">
        <v>49</v>
      </c>
      <c r="B57" s="213"/>
      <c r="C57" s="125">
        <f>SUM(C50:C56)</f>
        <v>0</v>
      </c>
    </row>
    <row r="59" spans="1:3" ht="20.100000000000001" customHeight="1">
      <c r="A59" s="215" t="s">
        <v>72</v>
      </c>
      <c r="B59" s="215"/>
      <c r="C59" s="215"/>
    </row>
    <row r="60" spans="1:3" ht="20.100000000000001" customHeight="1">
      <c r="A60" s="120">
        <v>2</v>
      </c>
      <c r="B60" s="120" t="s">
        <v>73</v>
      </c>
      <c r="C60" s="120" t="s">
        <v>36</v>
      </c>
    </row>
    <row r="61" spans="1:3" ht="20.100000000000001" customHeight="1">
      <c r="A61" s="116" t="s">
        <v>52</v>
      </c>
      <c r="B61" s="117" t="s">
        <v>74</v>
      </c>
      <c r="C61" s="122">
        <f>'MEMÓRIA DE CÁLCULO'!F27</f>
        <v>0</v>
      </c>
    </row>
    <row r="62" spans="1:3" ht="20.100000000000001" customHeight="1">
      <c r="A62" s="118" t="s">
        <v>56</v>
      </c>
      <c r="B62" s="119" t="s">
        <v>57</v>
      </c>
      <c r="C62" s="124">
        <f>'MEMÓRIA DE CÁLCULO'!F39</f>
        <v>0</v>
      </c>
    </row>
    <row r="63" spans="1:3" ht="20.100000000000001" customHeight="1">
      <c r="A63" s="116" t="s">
        <v>67</v>
      </c>
      <c r="B63" s="117" t="s">
        <v>75</v>
      </c>
      <c r="C63" s="122">
        <f>'MEMÓRIA DE CÁLCULO'!J72</f>
        <v>0</v>
      </c>
    </row>
    <row r="64" spans="1:3" ht="20.100000000000001" customHeight="1">
      <c r="A64" s="213" t="s">
        <v>49</v>
      </c>
      <c r="B64" s="213"/>
      <c r="C64" s="125">
        <f>SUM(C61:C63)</f>
        <v>0</v>
      </c>
    </row>
    <row r="66" spans="1:3" ht="20.100000000000001" customHeight="1">
      <c r="A66" s="8" t="s">
        <v>76</v>
      </c>
    </row>
    <row r="67" spans="1:3" ht="20.100000000000001" customHeight="1">
      <c r="A67" s="120">
        <v>3</v>
      </c>
      <c r="B67" s="120" t="s">
        <v>77</v>
      </c>
      <c r="C67" s="120" t="s">
        <v>36</v>
      </c>
    </row>
    <row r="68" spans="1:3" ht="20.100000000000001" customHeight="1">
      <c r="A68" s="116" t="s">
        <v>37</v>
      </c>
      <c r="B68" s="117" t="s">
        <v>78</v>
      </c>
      <c r="C68" s="122">
        <f>'MEMÓRIA DE CÁLCULO'!G83</f>
        <v>0</v>
      </c>
    </row>
    <row r="69" spans="1:3" ht="20.100000000000001" customHeight="1">
      <c r="A69" s="118" t="s">
        <v>38</v>
      </c>
      <c r="B69" s="119" t="s">
        <v>79</v>
      </c>
      <c r="C69" s="124">
        <f>'MEMÓRIA DE CÁLCULO'!G84</f>
        <v>0</v>
      </c>
    </row>
    <row r="70" spans="1:3" ht="19.5" customHeight="1">
      <c r="A70" s="116" t="s">
        <v>39</v>
      </c>
      <c r="B70" s="126" t="s">
        <v>80</v>
      </c>
      <c r="C70" s="122">
        <f>'MEMÓRIA DE CÁLCULO'!G85</f>
        <v>0</v>
      </c>
    </row>
    <row r="71" spans="1:3" ht="20.100000000000001" customHeight="1">
      <c r="A71" s="118" t="s">
        <v>40</v>
      </c>
      <c r="B71" s="119" t="s">
        <v>81</v>
      </c>
      <c r="C71" s="124">
        <f>'MEMÓRIA DE CÁLCULO'!G86</f>
        <v>0</v>
      </c>
    </row>
    <row r="72" spans="1:3" ht="17.25" customHeight="1">
      <c r="A72" s="116" t="s">
        <v>41</v>
      </c>
      <c r="B72" s="126" t="s">
        <v>82</v>
      </c>
      <c r="C72" s="122">
        <f>'MEMÓRIA DE CÁLCULO'!G87</f>
        <v>0</v>
      </c>
    </row>
    <row r="73" spans="1:3" ht="24" customHeight="1">
      <c r="A73" s="118" t="s">
        <v>42</v>
      </c>
      <c r="B73" s="128" t="s">
        <v>83</v>
      </c>
      <c r="C73" s="124">
        <f>'MEMÓRIA DE CÁLCULO'!G88</f>
        <v>0</v>
      </c>
    </row>
    <row r="74" spans="1:3" ht="20.100000000000001" customHeight="1">
      <c r="A74" s="212" t="s">
        <v>49</v>
      </c>
      <c r="B74" s="212"/>
      <c r="C74" s="127">
        <f>SUM(C68:C73)</f>
        <v>0</v>
      </c>
    </row>
    <row r="76" spans="1:3" ht="20.100000000000001" customHeight="1">
      <c r="A76" s="8" t="s">
        <v>84</v>
      </c>
    </row>
    <row r="77" spans="1:3" ht="20.100000000000001" customHeight="1">
      <c r="A77" s="7" t="s">
        <v>85</v>
      </c>
    </row>
    <row r="78" spans="1:3" ht="20.100000000000001" customHeight="1">
      <c r="A78" s="120" t="s">
        <v>86</v>
      </c>
      <c r="B78" s="120" t="s">
        <v>87</v>
      </c>
      <c r="C78" s="120" t="s">
        <v>36</v>
      </c>
    </row>
    <row r="79" spans="1:3" ht="20.100000000000001" customHeight="1">
      <c r="A79" s="116" t="s">
        <v>37</v>
      </c>
      <c r="B79" s="117" t="s">
        <v>88</v>
      </c>
      <c r="C79" s="122">
        <f>'MEMÓRIA DE CÁLCULO'!I102</f>
        <v>0</v>
      </c>
    </row>
    <row r="80" spans="1:3" ht="20.100000000000001" customHeight="1">
      <c r="A80" s="118" t="s">
        <v>38</v>
      </c>
      <c r="B80" s="119" t="s">
        <v>89</v>
      </c>
      <c r="C80" s="124">
        <f>'MEMÓRIA DE CÁLCULO'!I103</f>
        <v>0</v>
      </c>
    </row>
    <row r="81" spans="1:3" ht="20.100000000000001" customHeight="1">
      <c r="A81" s="116" t="s">
        <v>39</v>
      </c>
      <c r="B81" s="117" t="s">
        <v>90</v>
      </c>
      <c r="C81" s="122">
        <f>'MEMÓRIA DE CÁLCULO'!I104</f>
        <v>0</v>
      </c>
    </row>
    <row r="82" spans="1:3" ht="20.100000000000001" customHeight="1">
      <c r="A82" s="118" t="s">
        <v>40</v>
      </c>
      <c r="B82" s="119" t="s">
        <v>91</v>
      </c>
      <c r="C82" s="124">
        <f>'MEMÓRIA DE CÁLCULO'!I105</f>
        <v>0</v>
      </c>
    </row>
    <row r="83" spans="1:3" ht="20.100000000000001" customHeight="1">
      <c r="A83" s="116" t="s">
        <v>41</v>
      </c>
      <c r="B83" s="117" t="s">
        <v>92</v>
      </c>
      <c r="C83" s="122">
        <f>'MEMÓRIA DE CÁLCULO'!I106</f>
        <v>0</v>
      </c>
    </row>
    <row r="84" spans="1:3" ht="20.100000000000001" customHeight="1">
      <c r="A84" s="118" t="s">
        <v>42</v>
      </c>
      <c r="B84" s="119" t="s">
        <v>93</v>
      </c>
      <c r="C84" s="124">
        <f>'MEMÓRIA DE CÁLCULO'!I107</f>
        <v>0</v>
      </c>
    </row>
    <row r="85" spans="1:3" ht="20.100000000000001" customHeight="1">
      <c r="A85" s="210" t="s">
        <v>49</v>
      </c>
      <c r="B85" s="210"/>
      <c r="C85" s="127">
        <f>SUM(C79:C84)</f>
        <v>0</v>
      </c>
    </row>
    <row r="87" spans="1:3" ht="20.100000000000001" customHeight="1">
      <c r="A87" s="8" t="s">
        <v>94</v>
      </c>
    </row>
    <row r="88" spans="1:3" ht="20.100000000000001" customHeight="1">
      <c r="A88" s="120" t="s">
        <v>95</v>
      </c>
      <c r="B88" s="120" t="s">
        <v>96</v>
      </c>
      <c r="C88" s="120" t="s">
        <v>36</v>
      </c>
    </row>
    <row r="89" spans="1:3" ht="15.75" customHeight="1">
      <c r="A89" s="116" t="s">
        <v>37</v>
      </c>
      <c r="B89" s="126" t="s">
        <v>97</v>
      </c>
      <c r="C89" s="122">
        <f>'MEMÓRIA DE CÁLCULO'!E117</f>
        <v>0</v>
      </c>
    </row>
    <row r="90" spans="1:3" ht="20.100000000000001" customHeight="1">
      <c r="A90" s="213" t="s">
        <v>49</v>
      </c>
      <c r="B90" s="213"/>
      <c r="C90" s="129">
        <f>C89</f>
        <v>0</v>
      </c>
    </row>
    <row r="92" spans="1:3" ht="20.100000000000001" customHeight="1">
      <c r="A92" s="7" t="s">
        <v>98</v>
      </c>
    </row>
    <row r="93" spans="1:3" ht="20.100000000000001" customHeight="1">
      <c r="A93" s="120">
        <v>4</v>
      </c>
      <c r="B93" s="120" t="s">
        <v>99</v>
      </c>
      <c r="C93" s="120" t="s">
        <v>36</v>
      </c>
    </row>
    <row r="94" spans="1:3" ht="20.100000000000001" customHeight="1">
      <c r="A94" s="116" t="s">
        <v>86</v>
      </c>
      <c r="B94" s="117" t="s">
        <v>100</v>
      </c>
      <c r="C94" s="122">
        <f>'MEMÓRIA DE CÁLCULO'!D121</f>
        <v>0</v>
      </c>
    </row>
    <row r="95" spans="1:3" ht="20.100000000000001" customHeight="1">
      <c r="A95" s="118" t="s">
        <v>95</v>
      </c>
      <c r="B95" s="119" t="s">
        <v>96</v>
      </c>
      <c r="C95" s="124">
        <f>'MEMÓRIA DE CÁLCULO'!D122</f>
        <v>0</v>
      </c>
    </row>
    <row r="96" spans="1:3" ht="20.100000000000001" customHeight="1">
      <c r="A96" s="210" t="s">
        <v>49</v>
      </c>
      <c r="B96" s="210"/>
      <c r="C96" s="127">
        <f>SUM(C94:C95)</f>
        <v>0</v>
      </c>
    </row>
    <row r="98" spans="1:3" ht="20.100000000000001" customHeight="1">
      <c r="A98" s="7" t="s">
        <v>101</v>
      </c>
    </row>
    <row r="99" spans="1:3" ht="20.100000000000001" customHeight="1">
      <c r="A99" s="120">
        <v>5</v>
      </c>
      <c r="B99" s="120" t="s">
        <v>102</v>
      </c>
      <c r="C99" s="120" t="s">
        <v>36</v>
      </c>
    </row>
    <row r="100" spans="1:3" ht="20.100000000000001" customHeight="1">
      <c r="A100" s="116" t="s">
        <v>37</v>
      </c>
      <c r="B100" s="117" t="s">
        <v>103</v>
      </c>
      <c r="C100" s="122">
        <f>'MEMÓRIA DE CÁLCULO'!C127</f>
        <v>0</v>
      </c>
    </row>
    <row r="101" spans="1:3" ht="20.100000000000001" customHeight="1">
      <c r="A101" s="118" t="s">
        <v>38</v>
      </c>
      <c r="B101" s="119" t="s">
        <v>104</v>
      </c>
      <c r="C101" s="124">
        <f>'MEMÓRIA DE CÁLCULO'!D127</f>
        <v>0</v>
      </c>
    </row>
    <row r="102" spans="1:3" ht="20.100000000000001" customHeight="1">
      <c r="A102" s="116" t="s">
        <v>39</v>
      </c>
      <c r="B102" s="117" t="s">
        <v>105</v>
      </c>
      <c r="C102" s="122">
        <f>'MEMÓRIA DE CÁLCULO'!E127</f>
        <v>0</v>
      </c>
    </row>
    <row r="103" spans="1:3" ht="20.100000000000001" customHeight="1">
      <c r="A103" s="118" t="s">
        <v>40</v>
      </c>
      <c r="B103" s="119" t="s">
        <v>48</v>
      </c>
      <c r="C103" s="124">
        <f>'MEMÓRIA DE CÁLCULO'!F127</f>
        <v>0</v>
      </c>
    </row>
    <row r="104" spans="1:3" ht="20.100000000000001" customHeight="1">
      <c r="A104" s="210" t="s">
        <v>49</v>
      </c>
      <c r="B104" s="210"/>
      <c r="C104" s="123">
        <f>SUM(C100:C103)</f>
        <v>0</v>
      </c>
    </row>
    <row r="106" spans="1:3" ht="20.100000000000001" customHeight="1">
      <c r="A106" s="8" t="s">
        <v>106</v>
      </c>
    </row>
    <row r="107" spans="1:3" ht="20.100000000000001" customHeight="1">
      <c r="A107" s="120">
        <v>6</v>
      </c>
      <c r="B107" s="120" t="s">
        <v>107</v>
      </c>
      <c r="C107" s="120" t="s">
        <v>36</v>
      </c>
    </row>
    <row r="108" spans="1:3" ht="20.100000000000001" customHeight="1">
      <c r="A108" s="116" t="s">
        <v>37</v>
      </c>
      <c r="B108" s="117" t="s">
        <v>30</v>
      </c>
      <c r="C108" s="122">
        <f>'MEMÓRIA DE CÁLCULO'!E132</f>
        <v>0</v>
      </c>
    </row>
    <row r="109" spans="1:3" ht="20.100000000000001" customHeight="1">
      <c r="A109" s="118" t="s">
        <v>38</v>
      </c>
      <c r="B109" s="119" t="s">
        <v>31</v>
      </c>
      <c r="C109" s="124">
        <f>'MEMÓRIA DE CÁLCULO'!E133</f>
        <v>0</v>
      </c>
    </row>
    <row r="110" spans="1:3" ht="20.100000000000001" customHeight="1">
      <c r="A110" s="116" t="s">
        <v>39</v>
      </c>
      <c r="B110" s="117" t="s">
        <v>32</v>
      </c>
      <c r="C110" s="122">
        <f>'MEMÓRIA DE CÁLCULO'!E134</f>
        <v>0</v>
      </c>
    </row>
    <row r="111" spans="1:3" ht="20.100000000000001" customHeight="1">
      <c r="A111" s="119"/>
      <c r="B111" s="119" t="s">
        <v>222</v>
      </c>
      <c r="C111" s="124">
        <f>'MEMÓRIA DE CÁLCULO'!E135</f>
        <v>0</v>
      </c>
    </row>
    <row r="112" spans="1:3" ht="20.100000000000001" customHeight="1">
      <c r="A112" s="117"/>
      <c r="B112" s="117" t="s">
        <v>223</v>
      </c>
      <c r="C112" s="122">
        <f>'MEMÓRIA DE CÁLCULO'!E136</f>
        <v>0</v>
      </c>
    </row>
    <row r="113" spans="1:7" ht="20.100000000000001" customHeight="1">
      <c r="A113" s="119"/>
      <c r="B113" s="119" t="s">
        <v>224</v>
      </c>
      <c r="C113" s="124">
        <f>'MEMÓRIA DE CÁLCULO'!E137</f>
        <v>0</v>
      </c>
    </row>
    <row r="114" spans="1:7" ht="20.100000000000001" customHeight="1">
      <c r="A114" s="117"/>
      <c r="B114" s="131" t="s">
        <v>49</v>
      </c>
      <c r="C114" s="123">
        <f>SUM(C108:C110)</f>
        <v>0</v>
      </c>
    </row>
    <row r="116" spans="1:7" ht="20.100000000000001" customHeight="1">
      <c r="A116" s="7" t="s">
        <v>228</v>
      </c>
    </row>
    <row r="117" spans="1:7" ht="26.25" customHeight="1">
      <c r="A117" s="114"/>
      <c r="B117" s="135" t="s">
        <v>108</v>
      </c>
      <c r="C117" s="120" t="s">
        <v>36</v>
      </c>
    </row>
    <row r="118" spans="1:7" ht="20.100000000000001" customHeight="1">
      <c r="A118" s="118" t="s">
        <v>37</v>
      </c>
      <c r="B118" s="119" t="s">
        <v>34</v>
      </c>
      <c r="C118" s="124">
        <f>C26</f>
        <v>0</v>
      </c>
    </row>
    <row r="119" spans="1:7" ht="20.100000000000001" customHeight="1">
      <c r="A119" s="116" t="s">
        <v>38</v>
      </c>
      <c r="B119" s="117" t="s">
        <v>109</v>
      </c>
      <c r="C119" s="122">
        <f>C64</f>
        <v>0</v>
      </c>
    </row>
    <row r="120" spans="1:7" ht="20.100000000000001" customHeight="1">
      <c r="A120" s="118" t="s">
        <v>39</v>
      </c>
      <c r="B120" s="119" t="s">
        <v>76</v>
      </c>
      <c r="C120" s="124">
        <f>C74</f>
        <v>0</v>
      </c>
    </row>
    <row r="121" spans="1:7" ht="20.100000000000001" customHeight="1">
      <c r="A121" s="116" t="s">
        <v>40</v>
      </c>
      <c r="B121" s="117" t="s">
        <v>84</v>
      </c>
      <c r="C121" s="122">
        <f>C96</f>
        <v>0</v>
      </c>
    </row>
    <row r="122" spans="1:7" ht="20.100000000000001" customHeight="1">
      <c r="A122" s="118" t="s">
        <v>41</v>
      </c>
      <c r="B122" s="119" t="s">
        <v>101</v>
      </c>
      <c r="C122" s="124">
        <f>C104</f>
        <v>0</v>
      </c>
    </row>
    <row r="123" spans="1:7" ht="20.100000000000001" customHeight="1">
      <c r="A123" s="136"/>
      <c r="B123" s="131" t="s">
        <v>110</v>
      </c>
      <c r="C123" s="122">
        <f>SUM(C118:C122)</f>
        <v>0</v>
      </c>
    </row>
    <row r="124" spans="1:7" ht="20.100000000000001" customHeight="1">
      <c r="A124" s="132"/>
      <c r="B124" s="119" t="s">
        <v>106</v>
      </c>
      <c r="C124" s="124">
        <f>C114</f>
        <v>0</v>
      </c>
    </row>
    <row r="125" spans="1:7" ht="20.100000000000001" customHeight="1">
      <c r="A125" s="136"/>
      <c r="B125" s="131" t="s">
        <v>111</v>
      </c>
      <c r="C125" s="123">
        <f>SUM(C123:C124)</f>
        <v>0</v>
      </c>
      <c r="F125" s="9"/>
    </row>
    <row r="126" spans="1:7" ht="20.100000000000001" customHeight="1">
      <c r="A126" s="132"/>
      <c r="B126" s="133" t="s">
        <v>227</v>
      </c>
      <c r="C126" s="134">
        <f>ROUND(C125,2)</f>
        <v>0</v>
      </c>
    </row>
    <row r="128" spans="1:7" ht="20.100000000000001" customHeight="1">
      <c r="A128" s="208" t="s">
        <v>262</v>
      </c>
      <c r="B128" s="208"/>
      <c r="C128" s="208"/>
      <c r="D128" s="208"/>
      <c r="E128" s="208"/>
      <c r="F128" s="208"/>
      <c r="G128" s="208"/>
    </row>
    <row r="129" spans="1:7" ht="24">
      <c r="A129" s="209" t="s">
        <v>112</v>
      </c>
      <c r="B129" s="209"/>
      <c r="C129" s="130" t="s">
        <v>114</v>
      </c>
      <c r="D129" s="130" t="s">
        <v>115</v>
      </c>
      <c r="E129" s="130" t="s">
        <v>116</v>
      </c>
      <c r="F129" s="130" t="s">
        <v>117</v>
      </c>
      <c r="G129" s="130" t="s">
        <v>118</v>
      </c>
    </row>
    <row r="130" spans="1:7" ht="20.25" customHeight="1">
      <c r="A130" s="116" t="s">
        <v>113</v>
      </c>
      <c r="B130" s="116" t="s">
        <v>239</v>
      </c>
      <c r="C130" s="122">
        <f>C126</f>
        <v>0</v>
      </c>
      <c r="D130" s="116">
        <f>PARÂMETROS!C4</f>
        <v>1</v>
      </c>
      <c r="E130" s="122">
        <f>C130*D130</f>
        <v>0</v>
      </c>
      <c r="F130" s="116">
        <f>PARÂMETROS!C3</f>
        <v>1</v>
      </c>
      <c r="G130" s="122">
        <f>E130*F130</f>
        <v>0</v>
      </c>
    </row>
    <row r="131" spans="1:7" ht="20.100000000000001" customHeight="1">
      <c r="A131" s="112"/>
      <c r="B131" s="112"/>
      <c r="C131" s="121"/>
      <c r="D131" s="112"/>
      <c r="E131" s="121"/>
      <c r="F131" s="112"/>
      <c r="G131" s="121"/>
    </row>
    <row r="133" spans="1:7" ht="20.100000000000001" customHeight="1">
      <c r="A133" s="208" t="s">
        <v>263</v>
      </c>
      <c r="B133" s="208"/>
      <c r="C133" s="208"/>
    </row>
    <row r="134" spans="1:7" ht="20.100000000000001" customHeight="1">
      <c r="A134" s="114"/>
      <c r="B134" s="120" t="s">
        <v>120</v>
      </c>
      <c r="C134" s="120" t="s">
        <v>121</v>
      </c>
    </row>
    <row r="135" spans="1:7" ht="20.100000000000001" customHeight="1">
      <c r="A135" s="116" t="s">
        <v>37</v>
      </c>
      <c r="B135" s="117" t="s">
        <v>226</v>
      </c>
      <c r="C135" s="122">
        <f>G130</f>
        <v>0</v>
      </c>
    </row>
    <row r="136" spans="1:7" ht="20.100000000000001" customHeight="1">
      <c r="A136" s="118" t="s">
        <v>39</v>
      </c>
      <c r="B136" s="119" t="s">
        <v>119</v>
      </c>
      <c r="C136" s="125">
        <f>C135*PARÂMETROS!C5</f>
        <v>0</v>
      </c>
    </row>
  </sheetData>
  <mergeCells count="16">
    <mergeCell ref="A2:B2"/>
    <mergeCell ref="A74:B74"/>
    <mergeCell ref="A85:B85"/>
    <mergeCell ref="A90:B90"/>
    <mergeCell ref="A64:B64"/>
    <mergeCell ref="A36:C36"/>
    <mergeCell ref="A26:B26"/>
    <mergeCell ref="A34:B34"/>
    <mergeCell ref="A46:B46"/>
    <mergeCell ref="A57:B57"/>
    <mergeCell ref="A59:C59"/>
    <mergeCell ref="A128:G128"/>
    <mergeCell ref="A129:B129"/>
    <mergeCell ref="A133:C133"/>
    <mergeCell ref="A96:B96"/>
    <mergeCell ref="A104:B10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Q152"/>
  <sheetViews>
    <sheetView topLeftCell="A4" workbookViewId="0">
      <selection activeCell="H116" sqref="H116"/>
    </sheetView>
  </sheetViews>
  <sheetFormatPr defaultRowHeight="20.100000000000001" customHeight="1"/>
  <cols>
    <col min="1" max="1" width="5.7109375" style="30" customWidth="1"/>
    <col min="2" max="2" width="20.140625" style="30" customWidth="1"/>
    <col min="3" max="3" width="22.28515625" style="30" customWidth="1"/>
    <col min="4" max="4" width="21.140625" style="30" customWidth="1"/>
    <col min="5" max="5" width="20.5703125" style="30" customWidth="1"/>
    <col min="6" max="6" width="20.85546875" style="30" customWidth="1"/>
    <col min="7" max="7" width="17.5703125" style="30" customWidth="1"/>
    <col min="8" max="8" width="17.7109375" style="30" customWidth="1"/>
    <col min="9" max="9" width="16.140625" style="30" customWidth="1"/>
    <col min="10" max="10" width="18.85546875" style="30" customWidth="1"/>
    <col min="11" max="11" width="14" style="30" customWidth="1"/>
    <col min="12" max="12" width="12.140625" style="30" customWidth="1"/>
    <col min="13" max="13" width="11.5703125" style="30" customWidth="1"/>
    <col min="14" max="14" width="9.5703125" style="30" customWidth="1"/>
    <col min="15" max="15" width="11" style="30" customWidth="1"/>
    <col min="16" max="16" width="12.140625" style="30" customWidth="1"/>
    <col min="17" max="17" width="11.5703125" style="30" customWidth="1"/>
    <col min="18" max="16384" width="9.140625" style="30"/>
  </cols>
  <sheetData>
    <row r="2" spans="2:13" ht="20.100000000000001" customHeight="1">
      <c r="B2" s="206" t="s">
        <v>128</v>
      </c>
      <c r="C2" s="219"/>
      <c r="D2" s="219"/>
      <c r="E2" s="219"/>
      <c r="F2" s="219"/>
      <c r="G2" s="219"/>
      <c r="H2" s="219"/>
    </row>
    <row r="3" spans="2:13" ht="25.5">
      <c r="B3" s="48" t="s">
        <v>137</v>
      </c>
      <c r="C3" s="48" t="s">
        <v>129</v>
      </c>
      <c r="D3" s="48" t="s">
        <v>122</v>
      </c>
      <c r="E3" s="49" t="s">
        <v>123</v>
      </c>
      <c r="F3" s="48" t="s">
        <v>124</v>
      </c>
      <c r="G3" s="49" t="s">
        <v>126</v>
      </c>
      <c r="H3" s="48" t="s">
        <v>125</v>
      </c>
    </row>
    <row r="4" spans="2:13" ht="20.100000000000001" customHeight="1">
      <c r="B4" s="64" t="s">
        <v>296</v>
      </c>
      <c r="C4" s="61">
        <f>PARÂMETROS!C17</f>
        <v>0</v>
      </c>
      <c r="D4" s="65">
        <v>0</v>
      </c>
      <c r="E4" s="65">
        <v>0</v>
      </c>
      <c r="F4" s="65">
        <v>0</v>
      </c>
      <c r="G4" s="65">
        <v>0</v>
      </c>
      <c r="H4" s="65">
        <f>SUM(C4:G4)</f>
        <v>0</v>
      </c>
    </row>
    <row r="5" spans="2:13" ht="15" customHeight="1">
      <c r="C5" s="31"/>
      <c r="D5" s="4"/>
      <c r="E5" s="4"/>
      <c r="F5" s="4"/>
      <c r="G5" s="4"/>
      <c r="H5" s="32"/>
    </row>
    <row r="6" spans="2:13" ht="20.100000000000001" customHeight="1">
      <c r="K6" s="33"/>
      <c r="L6" s="34"/>
      <c r="M6" s="34"/>
    </row>
    <row r="7" spans="2:13" ht="20.100000000000001" customHeight="1">
      <c r="B7" s="35" t="s">
        <v>130</v>
      </c>
      <c r="C7" s="36"/>
      <c r="D7" s="36"/>
      <c r="E7" s="36"/>
      <c r="K7" s="33"/>
      <c r="L7" s="34"/>
    </row>
    <row r="8" spans="2:13" ht="20.100000000000001" customHeight="1">
      <c r="B8" s="30" t="s">
        <v>131</v>
      </c>
      <c r="C8" s="37"/>
      <c r="D8" s="38"/>
      <c r="E8" s="37"/>
      <c r="I8" s="33"/>
      <c r="L8" s="33"/>
    </row>
    <row r="9" spans="2:13" ht="20.100000000000001" customHeight="1">
      <c r="B9" s="219" t="s">
        <v>136</v>
      </c>
      <c r="C9" s="219"/>
      <c r="D9" s="219"/>
      <c r="E9" s="219"/>
      <c r="F9" s="219"/>
      <c r="L9" s="34"/>
      <c r="M9" s="34"/>
    </row>
    <row r="10" spans="2:13" ht="20.100000000000001" customHeight="1">
      <c r="B10" s="48" t="s">
        <v>137</v>
      </c>
      <c r="C10" s="48" t="s">
        <v>132</v>
      </c>
      <c r="D10" s="48" t="s">
        <v>127</v>
      </c>
      <c r="E10" s="48" t="s">
        <v>135</v>
      </c>
      <c r="F10" s="48" t="s">
        <v>49</v>
      </c>
    </row>
    <row r="11" spans="2:13" ht="26.25" customHeight="1">
      <c r="B11" s="221" t="str">
        <f>B4</f>
        <v>Motorista - Categoria D</v>
      </c>
      <c r="C11" s="60" t="s">
        <v>133</v>
      </c>
      <c r="D11" s="61">
        <f>H4</f>
        <v>0</v>
      </c>
      <c r="E11" s="62">
        <f>1/12</f>
        <v>8.3333333333333329E-2</v>
      </c>
      <c r="F11" s="61">
        <f>D11*E11</f>
        <v>0</v>
      </c>
    </row>
    <row r="12" spans="2:13" ht="20.100000000000001" customHeight="1">
      <c r="B12" s="221"/>
      <c r="C12" s="45" t="s">
        <v>134</v>
      </c>
      <c r="D12" s="46">
        <f>H4</f>
        <v>0</v>
      </c>
      <c r="E12" s="63">
        <f>1/11</f>
        <v>9.0909090909090912E-2</v>
      </c>
      <c r="F12" s="46">
        <f>D12*E12</f>
        <v>0</v>
      </c>
    </row>
    <row r="13" spans="2:13" ht="20.100000000000001" customHeight="1">
      <c r="B13" s="39"/>
      <c r="C13" s="14"/>
      <c r="D13" s="31"/>
      <c r="E13" s="40"/>
      <c r="F13" s="31"/>
    </row>
    <row r="15" spans="2:13" ht="20.100000000000001" customHeight="1">
      <c r="B15" s="219" t="s">
        <v>140</v>
      </c>
      <c r="C15" s="219"/>
      <c r="D15" s="219"/>
      <c r="E15" s="219"/>
      <c r="F15" s="219"/>
      <c r="G15" s="219"/>
      <c r="J15" s="51"/>
    </row>
    <row r="16" spans="2:13" ht="20.100000000000001" customHeight="1">
      <c r="B16" s="48" t="s">
        <v>137</v>
      </c>
      <c r="C16" s="48" t="s">
        <v>132</v>
      </c>
      <c r="D16" s="48" t="s">
        <v>127</v>
      </c>
      <c r="E16" s="48" t="s">
        <v>135</v>
      </c>
      <c r="F16" s="48" t="s">
        <v>138</v>
      </c>
      <c r="G16" s="48" t="s">
        <v>49</v>
      </c>
      <c r="J16" s="51"/>
    </row>
    <row r="17" spans="2:11" ht="20.100000000000001" customHeight="1">
      <c r="B17" s="60" t="str">
        <f>B11</f>
        <v>Motorista - Categoria D</v>
      </c>
      <c r="C17" s="68" t="s">
        <v>141</v>
      </c>
      <c r="D17" s="65">
        <f>H4</f>
        <v>0</v>
      </c>
      <c r="E17" s="69">
        <f>1/11</f>
        <v>9.0909090909090912E-2</v>
      </c>
      <c r="F17" s="62">
        <f>1/3</f>
        <v>0.33333333333333331</v>
      </c>
      <c r="G17" s="65">
        <f>D17*E17*F17</f>
        <v>0</v>
      </c>
      <c r="J17" s="51"/>
    </row>
    <row r="18" spans="2:11" ht="15" customHeight="1">
      <c r="B18" s="30" t="s">
        <v>277</v>
      </c>
    </row>
    <row r="19" spans="2:11" ht="15" customHeight="1">
      <c r="B19" s="30" t="s">
        <v>278</v>
      </c>
    </row>
    <row r="20" spans="2:11" ht="15" customHeight="1">
      <c r="B20" s="30" t="s">
        <v>279</v>
      </c>
    </row>
    <row r="21" spans="2:11" s="50" customFormat="1" ht="29.25" customHeight="1">
      <c r="B21" s="222" t="s">
        <v>300</v>
      </c>
      <c r="C21" s="222"/>
      <c r="D21" s="222"/>
      <c r="E21" s="222"/>
      <c r="F21" s="222"/>
      <c r="G21" s="222"/>
      <c r="H21" s="222"/>
      <c r="I21" s="222"/>
      <c r="J21" s="222"/>
    </row>
    <row r="22" spans="2:11" ht="28.5" customHeight="1">
      <c r="B22" s="44"/>
      <c r="C22" s="44"/>
      <c r="D22" s="44"/>
      <c r="E22" s="44"/>
      <c r="F22" s="44"/>
      <c r="G22" s="44"/>
      <c r="H22" s="44"/>
      <c r="I22" s="44"/>
      <c r="J22" s="44"/>
    </row>
    <row r="23" spans="2:11" ht="15" customHeight="1"/>
    <row r="25" spans="2:11" ht="20.100000000000001" customHeight="1">
      <c r="B25" s="219" t="s">
        <v>144</v>
      </c>
      <c r="C25" s="219"/>
      <c r="D25" s="219"/>
      <c r="E25" s="219"/>
      <c r="F25" s="219"/>
    </row>
    <row r="26" spans="2:11" ht="20.100000000000001" customHeight="1">
      <c r="B26" s="48" t="s">
        <v>137</v>
      </c>
      <c r="C26" s="48" t="s">
        <v>142</v>
      </c>
      <c r="D26" s="48" t="s">
        <v>134</v>
      </c>
      <c r="E26" s="48" t="s">
        <v>143</v>
      </c>
      <c r="F26" s="48" t="s">
        <v>49</v>
      </c>
    </row>
    <row r="27" spans="2:11" ht="20.100000000000001" customHeight="1">
      <c r="B27" s="70" t="str">
        <f>B17</f>
        <v>Motorista - Categoria D</v>
      </c>
      <c r="C27" s="65">
        <f>F11</f>
        <v>0</v>
      </c>
      <c r="D27" s="65">
        <f>F12</f>
        <v>0</v>
      </c>
      <c r="E27" s="65">
        <f>G17</f>
        <v>0</v>
      </c>
      <c r="F27" s="65">
        <f>SUM(C27:E27)</f>
        <v>0</v>
      </c>
    </row>
    <row r="29" spans="2:11" ht="20.100000000000001" customHeight="1">
      <c r="B29" s="219" t="s">
        <v>145</v>
      </c>
      <c r="C29" s="219"/>
      <c r="D29" s="219"/>
      <c r="E29" s="219"/>
      <c r="F29" s="219"/>
      <c r="G29" s="53"/>
      <c r="H29" s="53"/>
      <c r="I29" s="53"/>
      <c r="J29" s="53"/>
      <c r="K29" s="53"/>
    </row>
    <row r="30" spans="2:11" ht="20.100000000000001" customHeight="1">
      <c r="B30" s="48" t="s">
        <v>137</v>
      </c>
      <c r="C30" s="48" t="s">
        <v>132</v>
      </c>
      <c r="D30" s="48" t="s">
        <v>135</v>
      </c>
      <c r="E30" s="48" t="s">
        <v>127</v>
      </c>
      <c r="F30" s="48" t="s">
        <v>139</v>
      </c>
      <c r="G30" s="54"/>
      <c r="H30" s="54"/>
      <c r="I30" s="54"/>
      <c r="J30" s="54"/>
      <c r="K30" s="54"/>
    </row>
    <row r="31" spans="2:11" ht="20.100000000000001" customHeight="1">
      <c r="B31" s="221" t="str">
        <f>B17</f>
        <v>Motorista - Categoria D</v>
      </c>
      <c r="C31" s="68" t="s">
        <v>60</v>
      </c>
      <c r="D31" s="69">
        <f>PARÂMETROS!C40</f>
        <v>0.2</v>
      </c>
      <c r="E31" s="65">
        <f t="shared" ref="E31:E39" si="0">H$4+F$27</f>
        <v>0</v>
      </c>
      <c r="F31" s="65">
        <f>D31*E31</f>
        <v>0</v>
      </c>
      <c r="G31" s="220"/>
      <c r="H31" s="53"/>
      <c r="I31" s="55"/>
      <c r="J31" s="56"/>
      <c r="K31" s="56"/>
    </row>
    <row r="32" spans="2:11" ht="20.100000000000001" customHeight="1">
      <c r="B32" s="221"/>
      <c r="C32" s="66" t="s">
        <v>61</v>
      </c>
      <c r="D32" s="67">
        <f>PARÂMETROS!C41</f>
        <v>2.5000000000000001E-2</v>
      </c>
      <c r="E32" s="47">
        <f t="shared" si="0"/>
        <v>0</v>
      </c>
      <c r="F32" s="47">
        <f t="shared" ref="F32:F38" si="1">D32*E32</f>
        <v>0</v>
      </c>
      <c r="G32" s="220"/>
      <c r="H32" s="53"/>
      <c r="I32" s="55"/>
      <c r="J32" s="56"/>
      <c r="K32" s="56"/>
    </row>
    <row r="33" spans="2:11" ht="20.100000000000001" customHeight="1">
      <c r="B33" s="221"/>
      <c r="C33" s="68" t="s">
        <v>63</v>
      </c>
      <c r="D33" s="62">
        <f>PARÂMETROS!C42</f>
        <v>0</v>
      </c>
      <c r="E33" s="65">
        <f t="shared" si="0"/>
        <v>0</v>
      </c>
      <c r="F33" s="65">
        <f t="shared" si="1"/>
        <v>0</v>
      </c>
      <c r="G33" s="220"/>
      <c r="H33" s="53"/>
      <c r="I33" s="57"/>
      <c r="J33" s="56"/>
      <c r="K33" s="56"/>
    </row>
    <row r="34" spans="2:11" ht="20.100000000000001" customHeight="1">
      <c r="B34" s="221"/>
      <c r="C34" s="66" t="s">
        <v>64</v>
      </c>
      <c r="D34" s="67">
        <f>PARÂMETROS!C43</f>
        <v>1.4999999999999999E-2</v>
      </c>
      <c r="E34" s="47">
        <f t="shared" si="0"/>
        <v>0</v>
      </c>
      <c r="F34" s="47">
        <f t="shared" si="1"/>
        <v>0</v>
      </c>
      <c r="G34" s="220"/>
      <c r="H34" s="53"/>
      <c r="I34" s="55"/>
      <c r="J34" s="56"/>
      <c r="K34" s="56"/>
    </row>
    <row r="35" spans="2:11" ht="20.100000000000001" customHeight="1">
      <c r="B35" s="221"/>
      <c r="C35" s="68" t="s">
        <v>65</v>
      </c>
      <c r="D35" s="69">
        <f>PARÂMETROS!C44</f>
        <v>0.01</v>
      </c>
      <c r="E35" s="65">
        <f t="shared" si="0"/>
        <v>0</v>
      </c>
      <c r="F35" s="65">
        <f t="shared" si="1"/>
        <v>0</v>
      </c>
      <c r="G35" s="220"/>
      <c r="H35" s="53"/>
      <c r="I35" s="55"/>
      <c r="J35" s="56"/>
      <c r="K35" s="56"/>
    </row>
    <row r="36" spans="2:11" ht="20.100000000000001" customHeight="1">
      <c r="B36" s="221"/>
      <c r="C36" s="66" t="s">
        <v>26</v>
      </c>
      <c r="D36" s="67">
        <f>PARÂMETROS!C45</f>
        <v>6.0000000000000001E-3</v>
      </c>
      <c r="E36" s="47">
        <f t="shared" si="0"/>
        <v>0</v>
      </c>
      <c r="F36" s="47">
        <f t="shared" si="1"/>
        <v>0</v>
      </c>
      <c r="G36" s="220"/>
      <c r="H36" s="53"/>
      <c r="I36" s="55"/>
      <c r="J36" s="56"/>
      <c r="K36" s="56"/>
    </row>
    <row r="37" spans="2:11" ht="20.100000000000001" customHeight="1">
      <c r="B37" s="221"/>
      <c r="C37" s="68" t="s">
        <v>27</v>
      </c>
      <c r="D37" s="69">
        <f>PARÂMETROS!C46</f>
        <v>2E-3</v>
      </c>
      <c r="E37" s="65">
        <f t="shared" si="0"/>
        <v>0</v>
      </c>
      <c r="F37" s="65">
        <f t="shared" si="1"/>
        <v>0</v>
      </c>
      <c r="G37" s="220"/>
      <c r="H37" s="53"/>
      <c r="I37" s="55"/>
      <c r="J37" s="56"/>
      <c r="K37" s="56"/>
    </row>
    <row r="38" spans="2:11" ht="20.100000000000001" customHeight="1">
      <c r="B38" s="221"/>
      <c r="C38" s="66" t="s">
        <v>28</v>
      </c>
      <c r="D38" s="67">
        <f>PARÂMETROS!C47</f>
        <v>0.08</v>
      </c>
      <c r="E38" s="47">
        <f t="shared" si="0"/>
        <v>0</v>
      </c>
      <c r="F38" s="47">
        <f t="shared" si="1"/>
        <v>0</v>
      </c>
      <c r="G38" s="220"/>
      <c r="H38" s="53"/>
      <c r="I38" s="55"/>
      <c r="J38" s="56"/>
      <c r="K38" s="56"/>
    </row>
    <row r="39" spans="2:11" ht="20.100000000000001" customHeight="1">
      <c r="B39" s="223" t="s">
        <v>49</v>
      </c>
      <c r="C39" s="223"/>
      <c r="D39" s="71">
        <f>SUM(D31:D38)</f>
        <v>0.33800000000000002</v>
      </c>
      <c r="E39" s="72">
        <f t="shared" si="0"/>
        <v>0</v>
      </c>
      <c r="F39" s="72">
        <f>SUM(F31:F38)</f>
        <v>0</v>
      </c>
      <c r="G39" s="233"/>
      <c r="H39" s="233"/>
      <c r="I39" s="58"/>
      <c r="J39" s="59"/>
      <c r="K39" s="59"/>
    </row>
    <row r="40" spans="2:11" ht="20.100000000000001" customHeight="1">
      <c r="B40" s="41"/>
      <c r="C40" s="41"/>
      <c r="D40" s="42"/>
      <c r="E40" s="43"/>
      <c r="F40" s="43"/>
    </row>
    <row r="41" spans="2:11" ht="20.100000000000001" customHeight="1">
      <c r="B41" s="206" t="s">
        <v>296</v>
      </c>
      <c r="C41" s="206"/>
      <c r="D41" s="206"/>
      <c r="E41" s="206"/>
      <c r="F41" s="43"/>
      <c r="G41" s="216"/>
      <c r="H41" s="217"/>
      <c r="I41" s="217"/>
      <c r="J41" s="217"/>
    </row>
    <row r="42" spans="2:11" ht="20.100000000000001" customHeight="1">
      <c r="B42" s="48" t="s">
        <v>132</v>
      </c>
      <c r="C42" s="48" t="s">
        <v>176</v>
      </c>
      <c r="D42" s="48" t="s">
        <v>177</v>
      </c>
      <c r="E42" s="48" t="s">
        <v>139</v>
      </c>
      <c r="F42" s="43"/>
      <c r="G42" s="54"/>
      <c r="H42" s="54"/>
      <c r="I42" s="54"/>
      <c r="J42" s="54"/>
    </row>
    <row r="43" spans="2:11" ht="20.100000000000001" customHeight="1">
      <c r="B43" s="64" t="s">
        <v>178</v>
      </c>
      <c r="C43" s="65">
        <f>E$39</f>
        <v>0</v>
      </c>
      <c r="D43" s="74">
        <f>SUM(D31:D37)</f>
        <v>0.25800000000000001</v>
      </c>
      <c r="E43" s="65">
        <f>C43*D43</f>
        <v>0</v>
      </c>
      <c r="F43" s="43"/>
      <c r="G43" s="54"/>
      <c r="H43" s="56"/>
      <c r="I43" s="73"/>
      <c r="J43" s="56">
        <f>E44*40%</f>
        <v>0</v>
      </c>
    </row>
    <row r="44" spans="2:11" ht="20.100000000000001" customHeight="1">
      <c r="B44" s="75" t="s">
        <v>28</v>
      </c>
      <c r="C44" s="76">
        <f>E$39</f>
        <v>0</v>
      </c>
      <c r="D44" s="77">
        <f>D38</f>
        <v>0.08</v>
      </c>
      <c r="E44" s="76">
        <f>C44*D44</f>
        <v>0</v>
      </c>
      <c r="F44" s="43"/>
      <c r="G44" s="54"/>
      <c r="H44" s="56"/>
      <c r="I44" s="73"/>
      <c r="J44" s="56"/>
    </row>
    <row r="45" spans="2:11" ht="15" customHeight="1">
      <c r="B45" s="30" t="s">
        <v>280</v>
      </c>
    </row>
    <row r="46" spans="2:11" ht="15" customHeight="1">
      <c r="B46" s="30" t="s">
        <v>281</v>
      </c>
    </row>
    <row r="47" spans="2:11" ht="15" customHeight="1">
      <c r="B47" s="30" t="s">
        <v>282</v>
      </c>
    </row>
    <row r="49" spans="2:11" ht="20.100000000000001" customHeight="1">
      <c r="B49" s="30" t="s">
        <v>146</v>
      </c>
    </row>
    <row r="50" spans="2:11" ht="20.100000000000001" customHeight="1">
      <c r="B50" s="219" t="s">
        <v>155</v>
      </c>
      <c r="C50" s="219"/>
      <c r="D50" s="219"/>
      <c r="E50" s="219"/>
      <c r="F50" s="219"/>
      <c r="G50" s="219"/>
      <c r="H50" s="219"/>
      <c r="I50" s="219"/>
      <c r="J50" s="219"/>
      <c r="K50" s="219"/>
    </row>
    <row r="51" spans="2:11" ht="29.25" customHeight="1">
      <c r="B51" s="48" t="s">
        <v>137</v>
      </c>
      <c r="C51" s="48" t="s">
        <v>132</v>
      </c>
      <c r="D51" s="49" t="s">
        <v>147</v>
      </c>
      <c r="E51" s="48" t="s">
        <v>153</v>
      </c>
      <c r="F51" s="49" t="s">
        <v>149</v>
      </c>
      <c r="G51" s="48" t="s">
        <v>148</v>
      </c>
      <c r="H51" s="48" t="s">
        <v>150</v>
      </c>
      <c r="I51" s="48" t="s">
        <v>127</v>
      </c>
      <c r="J51" s="49" t="s">
        <v>151</v>
      </c>
      <c r="K51" s="49" t="s">
        <v>152</v>
      </c>
    </row>
    <row r="52" spans="2:11" ht="20.100000000000001" customHeight="1">
      <c r="B52" s="218" t="str">
        <f>B31</f>
        <v>Motorista - Categoria D</v>
      </c>
      <c r="C52" s="66" t="s">
        <v>13</v>
      </c>
      <c r="D52" s="45">
        <v>26</v>
      </c>
      <c r="E52" s="45">
        <f>PARÂMETROS!C30</f>
        <v>2</v>
      </c>
      <c r="F52" s="45">
        <f>D52*E52</f>
        <v>52</v>
      </c>
      <c r="G52" s="47">
        <f>PARÂMETROS!C23</f>
        <v>0</v>
      </c>
      <c r="H52" s="47">
        <f>G52*F52</f>
        <v>0</v>
      </c>
      <c r="I52" s="47">
        <f>C4</f>
        <v>0</v>
      </c>
      <c r="J52" s="82">
        <f>PARÂMETROS!C24</f>
        <v>0.06</v>
      </c>
      <c r="K52" s="47">
        <f>H52-(I52*J52)</f>
        <v>0</v>
      </c>
    </row>
    <row r="53" spans="2:11" ht="20.100000000000001" customHeight="1">
      <c r="B53" s="218"/>
      <c r="C53" s="68" t="s">
        <v>154</v>
      </c>
      <c r="D53" s="64">
        <v>22</v>
      </c>
      <c r="E53" s="64">
        <f>PARÂMETROS!C31</f>
        <v>1</v>
      </c>
      <c r="F53" s="64">
        <f>D53*E53</f>
        <v>22</v>
      </c>
      <c r="G53" s="65">
        <f>PARÂMETROS!C25</f>
        <v>0</v>
      </c>
      <c r="H53" s="65">
        <f>G53*F53</f>
        <v>0</v>
      </c>
      <c r="I53" s="65">
        <f>H53</f>
        <v>0</v>
      </c>
      <c r="J53" s="83">
        <f>PARÂMETROS!C26</f>
        <v>0.2</v>
      </c>
      <c r="K53" s="65">
        <f>H53-(I53*J53)</f>
        <v>0</v>
      </c>
    </row>
    <row r="54" spans="2:11" ht="32.25" customHeight="1">
      <c r="B54" s="231" t="s">
        <v>316</v>
      </c>
      <c r="C54" s="231"/>
      <c r="D54" s="231"/>
      <c r="E54" s="231"/>
      <c r="F54" s="231"/>
      <c r="G54" s="231"/>
      <c r="H54" s="231"/>
      <c r="I54" s="231"/>
      <c r="J54" s="231"/>
      <c r="K54" s="231"/>
    </row>
    <row r="55" spans="2:11" ht="39.75" customHeight="1">
      <c r="B55" s="232" t="s">
        <v>317</v>
      </c>
      <c r="C55" s="232"/>
      <c r="D55" s="232"/>
      <c r="E55" s="232"/>
      <c r="F55" s="232"/>
      <c r="G55" s="232"/>
      <c r="H55" s="232"/>
      <c r="I55" s="232"/>
      <c r="J55" s="232"/>
      <c r="K55" s="232"/>
    </row>
    <row r="56" spans="2:11" ht="12.75">
      <c r="B56" s="30" t="s">
        <v>283</v>
      </c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 ht="12.75">
      <c r="B57" s="30" t="s">
        <v>284</v>
      </c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 ht="12.75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60" spans="2:11" ht="20.100000000000001" customHeight="1">
      <c r="B60" s="219" t="s">
        <v>159</v>
      </c>
      <c r="C60" s="219"/>
      <c r="D60" s="219"/>
      <c r="E60" s="219"/>
      <c r="F60" s="219"/>
      <c r="G60" s="80"/>
      <c r="H60" s="79"/>
      <c r="I60" s="79"/>
      <c r="J60" s="79"/>
      <c r="K60" s="79"/>
    </row>
    <row r="61" spans="2:11" ht="20.100000000000001" customHeight="1">
      <c r="B61" s="48" t="s">
        <v>137</v>
      </c>
      <c r="C61" s="48" t="s">
        <v>132</v>
      </c>
      <c r="D61" s="49" t="s">
        <v>161</v>
      </c>
      <c r="E61" s="48" t="s">
        <v>156</v>
      </c>
      <c r="F61" s="48" t="s">
        <v>139</v>
      </c>
      <c r="G61" s="52"/>
      <c r="H61" s="52"/>
      <c r="I61" s="52"/>
      <c r="J61" s="52"/>
      <c r="K61" s="52"/>
    </row>
    <row r="62" spans="2:11" ht="25.5">
      <c r="B62" s="221" t="str">
        <f>B52</f>
        <v>Motorista - Categoria D</v>
      </c>
      <c r="C62" s="81" t="s">
        <v>157</v>
      </c>
      <c r="D62" s="65">
        <f>PARÂMETROS!C27</f>
        <v>0</v>
      </c>
      <c r="E62" s="65">
        <v>0</v>
      </c>
      <c r="F62" s="65">
        <f>D62-E62</f>
        <v>0</v>
      </c>
      <c r="G62" s="52"/>
      <c r="H62" s="52"/>
      <c r="I62" s="52"/>
      <c r="J62" s="52"/>
      <c r="K62" s="52"/>
    </row>
    <row r="63" spans="2:11" ht="20.100000000000001" customHeight="1">
      <c r="B63" s="221"/>
      <c r="C63" s="66" t="s">
        <v>271</v>
      </c>
      <c r="D63" s="47">
        <f>PARÂMETROS!C32</f>
        <v>0</v>
      </c>
      <c r="E63" s="47">
        <v>0</v>
      </c>
      <c r="F63" s="47">
        <f t="shared" ref="F63:F66" si="2">D63-E63</f>
        <v>0</v>
      </c>
      <c r="G63" s="52"/>
      <c r="H63" s="52"/>
      <c r="I63" s="52"/>
      <c r="J63" s="52"/>
      <c r="K63" s="52"/>
    </row>
    <row r="64" spans="2:11" ht="20.100000000000001" customHeight="1">
      <c r="B64" s="221"/>
      <c r="C64" s="68" t="s">
        <v>158</v>
      </c>
      <c r="D64" s="65">
        <v>0</v>
      </c>
      <c r="E64" s="65">
        <v>0</v>
      </c>
      <c r="F64" s="65">
        <f t="shared" si="2"/>
        <v>0</v>
      </c>
      <c r="G64" s="52"/>
      <c r="H64" s="52"/>
      <c r="I64" s="52"/>
      <c r="J64" s="52"/>
      <c r="K64" s="52"/>
    </row>
    <row r="65" spans="2:11" ht="20.100000000000001" customHeight="1">
      <c r="B65" s="221"/>
      <c r="C65" s="66" t="s">
        <v>324</v>
      </c>
      <c r="D65" s="47">
        <f>PARÂMETROS!C34</f>
        <v>0</v>
      </c>
      <c r="E65" s="47">
        <f>PARÂMETROS!C35</f>
        <v>0</v>
      </c>
      <c r="F65" s="47">
        <f t="shared" si="2"/>
        <v>0</v>
      </c>
      <c r="G65" s="52"/>
      <c r="H65" s="52"/>
      <c r="I65" s="52"/>
      <c r="J65" s="52"/>
      <c r="K65" s="52"/>
    </row>
    <row r="66" spans="2:11" ht="20.100000000000001" customHeight="1">
      <c r="B66" s="221"/>
      <c r="C66" s="68" t="s">
        <v>160</v>
      </c>
      <c r="D66" s="65">
        <f>PARÂMETROS!C28</f>
        <v>0</v>
      </c>
      <c r="E66" s="65">
        <f>PARÂMETROS!C29</f>
        <v>0</v>
      </c>
      <c r="F66" s="65">
        <f t="shared" si="2"/>
        <v>0</v>
      </c>
      <c r="G66" s="52"/>
      <c r="H66" s="52"/>
      <c r="I66" s="52"/>
      <c r="J66" s="52"/>
      <c r="K66" s="52"/>
    </row>
    <row r="67" spans="2:11" ht="53.25" customHeight="1">
      <c r="B67" s="232" t="s">
        <v>322</v>
      </c>
      <c r="C67" s="232"/>
      <c r="D67" s="232"/>
      <c r="E67" s="232"/>
      <c r="F67" s="232"/>
      <c r="G67" s="232"/>
      <c r="H67" s="232"/>
      <c r="I67" s="232"/>
      <c r="J67" s="232"/>
      <c r="K67" s="232"/>
    </row>
    <row r="68" spans="2:11" ht="31.5" customHeight="1">
      <c r="B68" s="232" t="s">
        <v>323</v>
      </c>
      <c r="C68" s="232"/>
      <c r="D68" s="232"/>
      <c r="E68" s="232"/>
      <c r="F68" s="232"/>
      <c r="G68" s="232"/>
      <c r="H68" s="232"/>
      <c r="I68" s="232"/>
      <c r="J68" s="232"/>
      <c r="K68" s="232"/>
    </row>
    <row r="70" spans="2:11" ht="20.100000000000001" customHeight="1">
      <c r="B70" s="219" t="s">
        <v>166</v>
      </c>
      <c r="C70" s="219"/>
      <c r="D70" s="219"/>
      <c r="E70" s="219"/>
      <c r="F70" s="219"/>
      <c r="G70" s="219"/>
      <c r="H70" s="219"/>
      <c r="I70" s="219"/>
      <c r="J70" s="219"/>
    </row>
    <row r="71" spans="2:11" ht="20.100000000000001" customHeight="1">
      <c r="B71" s="48" t="s">
        <v>137</v>
      </c>
      <c r="C71" s="48" t="s">
        <v>163</v>
      </c>
      <c r="D71" s="48" t="s">
        <v>154</v>
      </c>
      <c r="E71" s="48" t="s">
        <v>164</v>
      </c>
      <c r="F71" s="48" t="s">
        <v>256</v>
      </c>
      <c r="G71" s="48" t="s">
        <v>326</v>
      </c>
      <c r="H71" s="48" t="s">
        <v>165</v>
      </c>
      <c r="I71" s="48" t="s">
        <v>260</v>
      </c>
      <c r="J71" s="48" t="s">
        <v>49</v>
      </c>
    </row>
    <row r="72" spans="2:11" ht="25.5" customHeight="1">
      <c r="B72" s="60" t="str">
        <f>B62</f>
        <v>Motorista - Categoria D</v>
      </c>
      <c r="C72" s="65">
        <f>K52</f>
        <v>0</v>
      </c>
      <c r="D72" s="65">
        <f>K53</f>
        <v>0</v>
      </c>
      <c r="E72" s="65">
        <f>F62</f>
        <v>0</v>
      </c>
      <c r="F72" s="65">
        <f>F63</f>
        <v>0</v>
      </c>
      <c r="G72" s="65">
        <f>F65</f>
        <v>0</v>
      </c>
      <c r="H72" s="65">
        <f>F66</f>
        <v>0</v>
      </c>
      <c r="I72" s="102">
        <v>0</v>
      </c>
      <c r="J72" s="65">
        <f>SUM(C72:H72)</f>
        <v>0</v>
      </c>
    </row>
    <row r="74" spans="2:11" ht="20.100000000000001" customHeight="1">
      <c r="B74" s="219" t="s">
        <v>169</v>
      </c>
      <c r="C74" s="219"/>
      <c r="D74" s="219"/>
      <c r="E74" s="52"/>
      <c r="F74" s="52"/>
      <c r="G74" s="52"/>
      <c r="H74" s="52"/>
    </row>
    <row r="75" spans="2:11" ht="20.100000000000001" customHeight="1">
      <c r="B75" s="48" t="s">
        <v>137</v>
      </c>
      <c r="C75" s="48" t="s">
        <v>168</v>
      </c>
      <c r="D75" s="48" t="s">
        <v>139</v>
      </c>
      <c r="E75" s="93"/>
      <c r="F75" s="78"/>
      <c r="G75" s="78"/>
    </row>
    <row r="76" spans="2:11" ht="36.75" customHeight="1">
      <c r="B76" s="218" t="str">
        <f>B72</f>
        <v>Motorista - Categoria D</v>
      </c>
      <c r="C76" s="70" t="s">
        <v>167</v>
      </c>
      <c r="D76" s="65">
        <f>F27</f>
        <v>0</v>
      </c>
      <c r="E76" s="93"/>
      <c r="F76" s="78"/>
      <c r="G76" s="78"/>
    </row>
    <row r="77" spans="2:11" ht="33.75" customHeight="1">
      <c r="B77" s="218"/>
      <c r="C77" s="103" t="s">
        <v>57</v>
      </c>
      <c r="D77" s="47">
        <f>F39</f>
        <v>0</v>
      </c>
      <c r="E77" s="93"/>
      <c r="F77" s="78"/>
      <c r="G77" s="78"/>
    </row>
    <row r="78" spans="2:11" ht="36" customHeight="1">
      <c r="B78" s="218"/>
      <c r="C78" s="70" t="s">
        <v>68</v>
      </c>
      <c r="D78" s="65">
        <f>J72</f>
        <v>0</v>
      </c>
      <c r="E78" s="93"/>
      <c r="F78" s="78"/>
      <c r="G78" s="78"/>
    </row>
    <row r="79" spans="2:11" ht="20.100000000000001" customHeight="1">
      <c r="B79" s="224" t="s">
        <v>125</v>
      </c>
      <c r="C79" s="225"/>
      <c r="D79" s="104">
        <f>SUM(D76:D78)</f>
        <v>0</v>
      </c>
      <c r="E79" s="93"/>
      <c r="F79" s="78"/>
      <c r="G79" s="78"/>
    </row>
    <row r="81" spans="2:13" ht="20.100000000000001" customHeight="1">
      <c r="B81" s="206" t="s">
        <v>327</v>
      </c>
      <c r="C81" s="206"/>
      <c r="D81" s="206"/>
      <c r="E81" s="206"/>
      <c r="F81" s="206"/>
      <c r="G81" s="206"/>
      <c r="H81" s="52"/>
      <c r="I81" s="52"/>
      <c r="J81" s="52"/>
      <c r="K81" s="52"/>
      <c r="L81" s="52"/>
      <c r="M81" s="52"/>
    </row>
    <row r="82" spans="2:13" ht="20.100000000000001" customHeight="1">
      <c r="B82" s="48" t="s">
        <v>132</v>
      </c>
      <c r="C82" s="48" t="s">
        <v>127</v>
      </c>
      <c r="D82" s="48" t="s">
        <v>135</v>
      </c>
      <c r="E82" s="48" t="s">
        <v>175</v>
      </c>
      <c r="F82" s="48" t="s">
        <v>170</v>
      </c>
      <c r="G82" s="48" t="s">
        <v>139</v>
      </c>
      <c r="H82" s="52"/>
      <c r="I82" s="52"/>
      <c r="J82" s="52"/>
      <c r="K82" s="52"/>
      <c r="L82" s="52"/>
      <c r="M82" s="52"/>
    </row>
    <row r="83" spans="2:13" ht="36.75" customHeight="1">
      <c r="B83" s="70" t="s">
        <v>347</v>
      </c>
      <c r="C83" s="65">
        <f>H4+D79-E43</f>
        <v>0</v>
      </c>
      <c r="D83" s="69">
        <v>5.5E-2</v>
      </c>
      <c r="E83" s="62">
        <f>1/12</f>
        <v>8.3333333333333329E-2</v>
      </c>
      <c r="F83" s="69">
        <f>D83*E83</f>
        <v>4.5833333333333334E-3</v>
      </c>
      <c r="G83" s="65">
        <f>C83*F83</f>
        <v>0</v>
      </c>
      <c r="H83" s="52"/>
      <c r="I83" s="52"/>
      <c r="J83" s="52"/>
      <c r="K83" s="52"/>
      <c r="L83" s="52"/>
      <c r="M83" s="52"/>
    </row>
    <row r="84" spans="2:13" ht="29.25" customHeight="1">
      <c r="B84" s="103" t="s">
        <v>171</v>
      </c>
      <c r="C84" s="47">
        <f>H4+F27</f>
        <v>0</v>
      </c>
      <c r="D84" s="67">
        <f>F83</f>
        <v>4.5833333333333334E-3</v>
      </c>
      <c r="E84" s="67">
        <v>0.08</v>
      </c>
      <c r="F84" s="67">
        <f>D84*E84</f>
        <v>3.6666666666666667E-4</v>
      </c>
      <c r="G84" s="47">
        <f>C84*F84</f>
        <v>0</v>
      </c>
      <c r="H84" s="52"/>
      <c r="I84" s="52"/>
      <c r="J84" s="52"/>
      <c r="K84" s="52"/>
      <c r="L84" s="52"/>
      <c r="M84" s="52"/>
    </row>
    <row r="85" spans="2:13" ht="46.5" customHeight="1">
      <c r="B85" s="70" t="s">
        <v>172</v>
      </c>
      <c r="C85" s="65">
        <f>H4+F27</f>
        <v>0</v>
      </c>
      <c r="D85" s="69">
        <f>8%*40%</f>
        <v>3.2000000000000001E-2</v>
      </c>
      <c r="E85" s="69">
        <v>0.25</v>
      </c>
      <c r="F85" s="69">
        <f>D85*E85</f>
        <v>8.0000000000000002E-3</v>
      </c>
      <c r="G85" s="65">
        <f t="shared" ref="G85:G88" si="3">C85*F85</f>
        <v>0</v>
      </c>
      <c r="H85" s="52"/>
      <c r="I85" s="52"/>
      <c r="J85" s="52"/>
      <c r="K85" s="52"/>
      <c r="L85" s="52"/>
      <c r="M85" s="52"/>
    </row>
    <row r="86" spans="2:13" ht="45.75" customHeight="1">
      <c r="B86" s="103" t="s">
        <v>328</v>
      </c>
      <c r="C86" s="47">
        <f>H4+D79</f>
        <v>0</v>
      </c>
      <c r="D86" s="63">
        <f>(7/30)*94.5%</f>
        <v>0.2205</v>
      </c>
      <c r="E86" s="105">
        <v>12</v>
      </c>
      <c r="F86" s="67">
        <f>D86/E86</f>
        <v>1.8374999999999999E-2</v>
      </c>
      <c r="G86" s="47">
        <f>C86*F86</f>
        <v>0</v>
      </c>
      <c r="H86" s="52"/>
      <c r="I86" s="52"/>
      <c r="J86" s="52"/>
      <c r="K86" s="52"/>
      <c r="L86" s="52"/>
      <c r="M86" s="52"/>
    </row>
    <row r="87" spans="2:13" ht="48.75" customHeight="1">
      <c r="B87" s="70" t="s">
        <v>173</v>
      </c>
      <c r="C87" s="65">
        <f>H4+F27</f>
        <v>0</v>
      </c>
      <c r="D87" s="69">
        <f>F86</f>
        <v>1.8374999999999999E-2</v>
      </c>
      <c r="E87" s="69">
        <f>D39</f>
        <v>0.33800000000000002</v>
      </c>
      <c r="F87" s="69">
        <f>D87*E87</f>
        <v>6.2107500000000001E-3</v>
      </c>
      <c r="G87" s="65">
        <f>C87*F87</f>
        <v>0</v>
      </c>
      <c r="H87" s="52"/>
      <c r="I87" s="52"/>
      <c r="J87" s="52"/>
      <c r="K87" s="52"/>
      <c r="L87" s="52"/>
      <c r="M87" s="52"/>
    </row>
    <row r="88" spans="2:13" ht="41.25" customHeight="1">
      <c r="B88" s="103" t="s">
        <v>174</v>
      </c>
      <c r="C88" s="47">
        <f>H4+F27</f>
        <v>0</v>
      </c>
      <c r="D88" s="67">
        <f>8%*40%</f>
        <v>3.2000000000000001E-2</v>
      </c>
      <c r="E88" s="67">
        <v>1</v>
      </c>
      <c r="F88" s="67">
        <f>D88*E88</f>
        <v>3.2000000000000001E-2</v>
      </c>
      <c r="G88" s="47">
        <f t="shared" si="3"/>
        <v>0</v>
      </c>
      <c r="H88" s="52"/>
      <c r="I88" s="52"/>
      <c r="J88" s="52"/>
      <c r="K88" s="52"/>
      <c r="L88" s="52"/>
      <c r="M88" s="52"/>
    </row>
    <row r="89" spans="2:13" ht="20.100000000000001" customHeight="1">
      <c r="B89" s="226" t="s">
        <v>125</v>
      </c>
      <c r="C89" s="226"/>
      <c r="D89" s="226"/>
      <c r="E89" s="226"/>
      <c r="F89" s="226"/>
      <c r="G89" s="72">
        <f>SUM(G83:G88)</f>
        <v>0</v>
      </c>
      <c r="H89" s="52"/>
      <c r="I89" s="52"/>
      <c r="J89" s="52"/>
      <c r="K89" s="52"/>
      <c r="L89" s="52"/>
      <c r="M89" s="52"/>
    </row>
    <row r="90" spans="2:13" ht="20.100000000000001" customHeight="1">
      <c r="B90" s="30" t="s">
        <v>285</v>
      </c>
    </row>
    <row r="91" spans="2:13" ht="20.100000000000001" customHeight="1">
      <c r="B91" s="30" t="s">
        <v>286</v>
      </c>
    </row>
    <row r="92" spans="2:13" ht="20.100000000000001" customHeight="1">
      <c r="B92" s="30" t="s">
        <v>287</v>
      </c>
    </row>
    <row r="93" spans="2:13" ht="20.100000000000001" customHeight="1">
      <c r="B93" s="30" t="s">
        <v>288</v>
      </c>
    </row>
    <row r="94" spans="2:13" ht="20.100000000000001" customHeight="1">
      <c r="B94" s="30" t="s">
        <v>345</v>
      </c>
    </row>
    <row r="95" spans="2:13" ht="20.100000000000001" customHeight="1">
      <c r="B95" s="30" t="s">
        <v>346</v>
      </c>
    </row>
    <row r="96" spans="2:13" ht="64.5" customHeight="1">
      <c r="B96" s="227" t="s">
        <v>348</v>
      </c>
      <c r="C96" s="227"/>
      <c r="D96" s="227"/>
      <c r="E96" s="227"/>
      <c r="F96" s="227"/>
      <c r="G96" s="227"/>
    </row>
    <row r="98" spans="2:17" ht="20.100000000000001" customHeight="1">
      <c r="B98" s="30" t="s">
        <v>180</v>
      </c>
    </row>
    <row r="99" spans="2:17" ht="20.100000000000001" customHeight="1">
      <c r="B99" s="234" t="s">
        <v>85</v>
      </c>
      <c r="C99" s="234"/>
      <c r="D99" s="234"/>
      <c r="E99" s="234"/>
      <c r="F99" s="234"/>
      <c r="G99" s="234"/>
      <c r="H99" s="234"/>
      <c r="I99" s="234"/>
      <c r="J99" s="5"/>
      <c r="K99" s="5"/>
      <c r="L99" s="5"/>
      <c r="M99" s="5"/>
      <c r="N99" s="5"/>
      <c r="O99" s="5"/>
      <c r="P99" s="5"/>
      <c r="Q99" s="5"/>
    </row>
    <row r="100" spans="2:17" ht="20.100000000000001" customHeight="1">
      <c r="B100" s="206" t="s">
        <v>330</v>
      </c>
      <c r="C100" s="206"/>
      <c r="D100" s="206"/>
      <c r="E100" s="206"/>
      <c r="F100" s="206"/>
      <c r="G100" s="206"/>
      <c r="H100" s="206"/>
      <c r="I100" s="206"/>
      <c r="J100" s="52"/>
      <c r="K100" s="52"/>
      <c r="L100" s="52"/>
      <c r="M100" s="52"/>
      <c r="N100" s="52"/>
      <c r="O100" s="52"/>
      <c r="P100" s="52"/>
      <c r="Q100" s="52"/>
    </row>
    <row r="101" spans="2:17" ht="15">
      <c r="B101" s="49" t="s">
        <v>132</v>
      </c>
      <c r="C101" s="49" t="s">
        <v>127</v>
      </c>
      <c r="D101" s="49" t="s">
        <v>179</v>
      </c>
      <c r="E101" s="49" t="s">
        <v>184</v>
      </c>
      <c r="F101" s="49" t="s">
        <v>185</v>
      </c>
      <c r="G101" s="49" t="s">
        <v>186</v>
      </c>
      <c r="H101" s="49" t="s">
        <v>187</v>
      </c>
      <c r="I101" s="49" t="s">
        <v>139</v>
      </c>
      <c r="J101" s="52"/>
      <c r="K101" s="52"/>
      <c r="L101" s="52"/>
      <c r="M101" s="52"/>
      <c r="N101" s="52"/>
      <c r="O101" s="52"/>
      <c r="P101" s="52"/>
      <c r="Q101" s="52"/>
    </row>
    <row r="102" spans="2:17" ht="31.5" customHeight="1">
      <c r="B102" s="70" t="s">
        <v>181</v>
      </c>
      <c r="C102" s="65">
        <f t="shared" ref="C102:C107" si="4">H$4+D$79+G$89</f>
        <v>0</v>
      </c>
      <c r="D102" s="64">
        <v>30</v>
      </c>
      <c r="E102" s="62">
        <f t="shared" ref="E102:E107" si="5">D102/30</f>
        <v>1</v>
      </c>
      <c r="F102" s="62">
        <f>(1+1/3)/12</f>
        <v>0.1111111111111111</v>
      </c>
      <c r="G102" s="69">
        <f>1/12</f>
        <v>8.3333333333333329E-2</v>
      </c>
      <c r="H102" s="62">
        <f>F102*G102</f>
        <v>9.2592592592592587E-3</v>
      </c>
      <c r="I102" s="65">
        <f t="shared" ref="I102:I107" si="6">C102*H102</f>
        <v>0</v>
      </c>
      <c r="J102" s="52"/>
      <c r="K102" s="52"/>
      <c r="L102" s="52"/>
      <c r="M102" s="52"/>
      <c r="N102" s="52"/>
      <c r="O102" s="52"/>
      <c r="P102" s="52"/>
      <c r="Q102" s="52"/>
    </row>
    <row r="103" spans="2:17" ht="36.75" customHeight="1">
      <c r="B103" s="103" t="s">
        <v>349</v>
      </c>
      <c r="C103" s="47">
        <f t="shared" si="4"/>
        <v>0</v>
      </c>
      <c r="D103" s="45">
        <v>2</v>
      </c>
      <c r="E103" s="63">
        <f>D103/30</f>
        <v>6.6666666666666666E-2</v>
      </c>
      <c r="F103" s="63">
        <f>E103/12</f>
        <v>5.5555555555555558E-3</v>
      </c>
      <c r="G103" s="63">
        <v>1</v>
      </c>
      <c r="H103" s="63">
        <f t="shared" ref="H103:H107" si="7">F103*G103</f>
        <v>5.5555555555555558E-3</v>
      </c>
      <c r="I103" s="47">
        <f t="shared" si="6"/>
        <v>0</v>
      </c>
      <c r="J103" s="52"/>
      <c r="K103" s="52"/>
      <c r="L103" s="52"/>
      <c r="M103" s="52"/>
      <c r="N103" s="52"/>
      <c r="O103" s="52"/>
      <c r="P103" s="52"/>
      <c r="Q103" s="52"/>
    </row>
    <row r="104" spans="2:17" ht="35.25" customHeight="1">
      <c r="B104" s="70" t="s">
        <v>182</v>
      </c>
      <c r="C104" s="65">
        <f t="shared" si="4"/>
        <v>0</v>
      </c>
      <c r="D104" s="64">
        <v>5</v>
      </c>
      <c r="E104" s="62">
        <f t="shared" si="5"/>
        <v>0.16666666666666666</v>
      </c>
      <c r="F104" s="62">
        <f>E104/12</f>
        <v>1.3888888888888888E-2</v>
      </c>
      <c r="G104" s="69">
        <v>0.02</v>
      </c>
      <c r="H104" s="69">
        <f t="shared" si="7"/>
        <v>2.7777777777777778E-4</v>
      </c>
      <c r="I104" s="65">
        <f t="shared" si="6"/>
        <v>0</v>
      </c>
      <c r="J104" s="52"/>
      <c r="K104" s="52"/>
      <c r="L104" s="52"/>
      <c r="M104" s="52"/>
      <c r="N104" s="52"/>
      <c r="O104" s="52"/>
      <c r="P104" s="52"/>
      <c r="Q104" s="52"/>
    </row>
    <row r="105" spans="2:17" ht="34.5" customHeight="1">
      <c r="B105" s="103" t="s">
        <v>91</v>
      </c>
      <c r="C105" s="47">
        <f t="shared" si="4"/>
        <v>0</v>
      </c>
      <c r="D105" s="45">
        <v>15</v>
      </c>
      <c r="E105" s="63">
        <f t="shared" si="5"/>
        <v>0.5</v>
      </c>
      <c r="F105" s="63">
        <f>E105/12</f>
        <v>4.1666666666666664E-2</v>
      </c>
      <c r="G105" s="67">
        <v>0.08</v>
      </c>
      <c r="H105" s="67">
        <f t="shared" si="7"/>
        <v>3.3333333333333331E-3</v>
      </c>
      <c r="I105" s="47">
        <f t="shared" si="6"/>
        <v>0</v>
      </c>
      <c r="J105" s="52"/>
      <c r="K105" s="52"/>
      <c r="L105" s="52"/>
      <c r="M105" s="52"/>
      <c r="N105" s="52"/>
      <c r="O105" s="52"/>
      <c r="P105" s="52"/>
      <c r="Q105" s="52"/>
    </row>
    <row r="106" spans="2:17" ht="38.25">
      <c r="B106" s="70" t="s">
        <v>183</v>
      </c>
      <c r="C106" s="65">
        <f t="shared" si="4"/>
        <v>0</v>
      </c>
      <c r="D106" s="64">
        <v>180</v>
      </c>
      <c r="E106" s="106">
        <f t="shared" si="5"/>
        <v>6</v>
      </c>
      <c r="F106" s="62">
        <f>E106/12</f>
        <v>0.5</v>
      </c>
      <c r="G106" s="69">
        <v>3.0000000000000001E-3</v>
      </c>
      <c r="H106" s="62">
        <f t="shared" si="7"/>
        <v>1.5E-3</v>
      </c>
      <c r="I106" s="65">
        <f t="shared" si="6"/>
        <v>0</v>
      </c>
      <c r="J106" s="52"/>
      <c r="K106" s="52"/>
      <c r="L106" s="52"/>
      <c r="M106" s="52"/>
      <c r="N106" s="52"/>
      <c r="O106" s="52"/>
      <c r="P106" s="52"/>
      <c r="Q106" s="52"/>
    </row>
    <row r="107" spans="2:17" ht="42.75" customHeight="1">
      <c r="B107" s="103" t="s">
        <v>350</v>
      </c>
      <c r="C107" s="169">
        <f t="shared" si="4"/>
        <v>0</v>
      </c>
      <c r="D107" s="170">
        <v>5</v>
      </c>
      <c r="E107" s="171">
        <f t="shared" si="5"/>
        <v>0.16666666666666666</v>
      </c>
      <c r="F107" s="171">
        <f>E107/12</f>
        <v>1.3888888888888888E-2</v>
      </c>
      <c r="G107" s="171">
        <v>1</v>
      </c>
      <c r="H107" s="171">
        <f t="shared" si="7"/>
        <v>1.3888888888888888E-2</v>
      </c>
      <c r="I107" s="169">
        <f t="shared" si="6"/>
        <v>0</v>
      </c>
      <c r="J107" s="52"/>
      <c r="K107" s="52"/>
      <c r="L107" s="52"/>
      <c r="M107" s="52"/>
      <c r="N107" s="52"/>
      <c r="O107" s="52"/>
      <c r="P107" s="52"/>
      <c r="Q107" s="52"/>
    </row>
    <row r="108" spans="2:17" ht="20.100000000000001" customHeight="1">
      <c r="B108" s="107" t="s">
        <v>125</v>
      </c>
      <c r="C108" s="107"/>
      <c r="D108" s="107"/>
      <c r="E108" s="107"/>
      <c r="F108" s="107"/>
      <c r="G108" s="107"/>
      <c r="H108" s="108">
        <f>SUM(H102:H107)</f>
        <v>3.3814814814814811E-2</v>
      </c>
      <c r="I108" s="72">
        <f>SUM(I102:I107)</f>
        <v>0</v>
      </c>
      <c r="J108" s="52"/>
      <c r="K108" s="52"/>
      <c r="L108" s="52"/>
      <c r="M108" s="52"/>
      <c r="N108" s="52"/>
      <c r="O108" s="52"/>
      <c r="P108" s="52"/>
      <c r="Q108" s="52"/>
    </row>
    <row r="109" spans="2:17" ht="20.100000000000001" customHeight="1">
      <c r="B109" s="30" t="s">
        <v>289</v>
      </c>
    </row>
    <row r="110" spans="2:17" ht="20.100000000000001" customHeight="1">
      <c r="B110" s="30" t="s">
        <v>188</v>
      </c>
    </row>
    <row r="111" spans="2:17" ht="20.100000000000001" customHeight="1">
      <c r="B111" s="30" t="s">
        <v>189</v>
      </c>
    </row>
    <row r="112" spans="2:17" ht="20.100000000000001" customHeight="1">
      <c r="B112" s="30" t="s">
        <v>190</v>
      </c>
    </row>
    <row r="113" spans="2:9" ht="20.100000000000001" customHeight="1">
      <c r="B113" s="30" t="s">
        <v>191</v>
      </c>
    </row>
    <row r="115" spans="2:9" ht="20.100000000000001" customHeight="1">
      <c r="B115" s="219" t="s">
        <v>192</v>
      </c>
      <c r="C115" s="219"/>
      <c r="D115" s="219"/>
      <c r="E115" s="219"/>
      <c r="F115" s="52"/>
      <c r="G115" s="52"/>
      <c r="H115" s="52"/>
      <c r="I115" s="52"/>
    </row>
    <row r="116" spans="2:9" ht="20.100000000000001" customHeight="1">
      <c r="B116" s="48" t="s">
        <v>137</v>
      </c>
      <c r="C116" s="48" t="s">
        <v>127</v>
      </c>
      <c r="D116" s="48" t="s">
        <v>135</v>
      </c>
      <c r="E116" s="48" t="s">
        <v>139</v>
      </c>
      <c r="F116" s="52"/>
      <c r="G116" s="52"/>
      <c r="H116" s="52"/>
      <c r="I116" s="52"/>
    </row>
    <row r="117" spans="2:9" ht="27.75" customHeight="1">
      <c r="B117" s="60" t="s">
        <v>329</v>
      </c>
      <c r="C117" s="65">
        <f>H$4+D$79+G$89</f>
        <v>0</v>
      </c>
      <c r="D117" s="83">
        <v>0</v>
      </c>
      <c r="E117" s="65">
        <f>C117*D117</f>
        <v>0</v>
      </c>
      <c r="F117" s="52"/>
      <c r="G117" s="52"/>
      <c r="H117" s="52"/>
      <c r="I117" s="52"/>
    </row>
    <row r="119" spans="2:9" ht="20.100000000000001" customHeight="1">
      <c r="B119" s="206" t="s">
        <v>195</v>
      </c>
      <c r="C119" s="206"/>
      <c r="D119" s="206"/>
      <c r="E119" s="79"/>
      <c r="F119" s="79"/>
      <c r="G119" s="79"/>
      <c r="H119" s="79"/>
    </row>
    <row r="120" spans="2:9" ht="20.100000000000001" customHeight="1">
      <c r="B120" s="48" t="s">
        <v>137</v>
      </c>
      <c r="C120" s="48" t="s">
        <v>168</v>
      </c>
      <c r="D120" s="48" t="s">
        <v>36</v>
      </c>
      <c r="E120" s="79"/>
      <c r="F120" s="79"/>
      <c r="G120" s="79"/>
      <c r="H120" s="79"/>
    </row>
    <row r="121" spans="2:9" ht="20.100000000000001" customHeight="1">
      <c r="B121" s="218" t="str">
        <f>B117</f>
        <v>Motorista - Categoria "D"</v>
      </c>
      <c r="C121" s="68" t="s">
        <v>193</v>
      </c>
      <c r="D121" s="65">
        <f>I108</f>
        <v>0</v>
      </c>
      <c r="E121" s="79"/>
      <c r="F121" s="79"/>
      <c r="G121" s="79"/>
      <c r="H121" s="79"/>
    </row>
    <row r="122" spans="2:9" ht="20.100000000000001" customHeight="1">
      <c r="B122" s="218"/>
      <c r="C122" s="68" t="s">
        <v>194</v>
      </c>
      <c r="D122" s="65">
        <f>E117</f>
        <v>0</v>
      </c>
      <c r="E122" s="79"/>
      <c r="F122" s="79"/>
      <c r="G122" s="79"/>
      <c r="H122" s="79"/>
    </row>
    <row r="123" spans="2:9" ht="20.100000000000001" customHeight="1">
      <c r="B123" s="224" t="s">
        <v>125</v>
      </c>
      <c r="C123" s="224"/>
      <c r="D123" s="104">
        <f>SUM(D121:D122)</f>
        <v>0</v>
      </c>
      <c r="E123" s="79"/>
      <c r="F123" s="79"/>
      <c r="G123" s="79"/>
      <c r="H123" s="79"/>
    </row>
    <row r="124" spans="2:9" ht="20.100000000000001" customHeight="1">
      <c r="E124" s="110"/>
      <c r="F124" s="110"/>
      <c r="G124" s="110"/>
      <c r="H124" s="109"/>
    </row>
    <row r="125" spans="2:9" ht="20.100000000000001" customHeight="1">
      <c r="B125" s="206" t="s">
        <v>197</v>
      </c>
      <c r="C125" s="219"/>
      <c r="D125" s="219"/>
      <c r="E125" s="219"/>
      <c r="F125" s="219"/>
      <c r="G125" s="219"/>
    </row>
    <row r="126" spans="2:9" ht="20.100000000000001" customHeight="1">
      <c r="B126" s="48" t="s">
        <v>137</v>
      </c>
      <c r="C126" s="48" t="s">
        <v>103</v>
      </c>
      <c r="D126" s="48" t="s">
        <v>104</v>
      </c>
      <c r="E126" s="48" t="s">
        <v>105</v>
      </c>
      <c r="F126" s="48" t="s">
        <v>196</v>
      </c>
      <c r="G126" s="48" t="s">
        <v>49</v>
      </c>
    </row>
    <row r="127" spans="2:9" ht="29.25" customHeight="1">
      <c r="B127" s="60" t="str">
        <f>B121</f>
        <v>Motorista - Categoria "D"</v>
      </c>
      <c r="C127" s="65">
        <f>Table15[[#Totals],[Custo Mensal]]</f>
        <v>0</v>
      </c>
      <c r="D127" s="65">
        <v>0</v>
      </c>
      <c r="E127" s="65">
        <v>0</v>
      </c>
      <c r="F127" s="65">
        <v>0</v>
      </c>
      <c r="G127" s="72">
        <f>SUM(C127:F127)</f>
        <v>0</v>
      </c>
    </row>
    <row r="129" spans="2:9" ht="20.100000000000001" customHeight="1">
      <c r="B129" s="206" t="s">
        <v>211</v>
      </c>
      <c r="C129" s="206"/>
      <c r="D129" s="206"/>
      <c r="E129" s="206"/>
      <c r="F129" s="52"/>
      <c r="G129" s="52"/>
      <c r="H129" s="52"/>
      <c r="I129" s="52"/>
    </row>
    <row r="130" spans="2:9" ht="20.100000000000001" customHeight="1">
      <c r="B130" s="206" t="str">
        <f>B127</f>
        <v>Motorista - Categoria "D"</v>
      </c>
      <c r="C130" s="206"/>
      <c r="D130" s="206"/>
      <c r="E130" s="206"/>
      <c r="F130" s="52"/>
      <c r="G130" s="52"/>
      <c r="H130" s="52"/>
      <c r="I130" s="52"/>
    </row>
    <row r="131" spans="2:9" ht="20.100000000000001" customHeight="1">
      <c r="B131" s="48" t="s">
        <v>132</v>
      </c>
      <c r="C131" s="111" t="s">
        <v>205</v>
      </c>
      <c r="D131" s="111" t="s">
        <v>206</v>
      </c>
      <c r="E131" s="48" t="s">
        <v>139</v>
      </c>
      <c r="F131" s="52"/>
      <c r="G131" s="52"/>
      <c r="H131" s="52"/>
      <c r="I131" s="52"/>
    </row>
    <row r="132" spans="2:9" ht="20.100000000000001" customHeight="1">
      <c r="B132" s="68" t="s">
        <v>207</v>
      </c>
      <c r="C132" s="65">
        <f>H4+D79+G89+D123+G127</f>
        <v>0</v>
      </c>
      <c r="D132" s="69">
        <f>PARÂMETROS!C49</f>
        <v>0</v>
      </c>
      <c r="E132" s="65">
        <f t="shared" ref="E132:E137" si="8">C132*D132</f>
        <v>0</v>
      </c>
      <c r="F132" s="52"/>
      <c r="G132" s="52"/>
      <c r="H132" s="52"/>
      <c r="I132" s="52"/>
    </row>
    <row r="133" spans="2:9" ht="20.100000000000001" customHeight="1">
      <c r="B133" s="66" t="s">
        <v>31</v>
      </c>
      <c r="C133" s="47">
        <f>C132+E132</f>
        <v>0</v>
      </c>
      <c r="D133" s="67">
        <f>PARÂMETROS!C50</f>
        <v>0</v>
      </c>
      <c r="E133" s="47">
        <f t="shared" si="8"/>
        <v>0</v>
      </c>
      <c r="F133" s="52"/>
      <c r="G133" s="52"/>
      <c r="H133" s="52"/>
      <c r="I133" s="52"/>
    </row>
    <row r="134" spans="2:9" ht="20.100000000000001" customHeight="1">
      <c r="B134" s="68" t="s">
        <v>32</v>
      </c>
      <c r="C134" s="65">
        <f>(C$133+E$133)/(1-D$134)</f>
        <v>0</v>
      </c>
      <c r="D134" s="69">
        <f>PARÂMETROS!C51</f>
        <v>8.6499999999999994E-2</v>
      </c>
      <c r="E134" s="65">
        <f t="shared" si="8"/>
        <v>0</v>
      </c>
      <c r="F134" s="52"/>
      <c r="G134" s="52"/>
      <c r="H134" s="52"/>
      <c r="I134" s="52"/>
    </row>
    <row r="135" spans="2:9" ht="20.100000000000001" customHeight="1">
      <c r="B135" s="66" t="s">
        <v>208</v>
      </c>
      <c r="C135" s="47">
        <f>(C$133+E$133)/(1-D$134)</f>
        <v>0</v>
      </c>
      <c r="D135" s="67">
        <f>PARÂMETROS!C52</f>
        <v>6.4999999999999997E-3</v>
      </c>
      <c r="E135" s="47">
        <f t="shared" si="8"/>
        <v>0</v>
      </c>
      <c r="F135" s="52"/>
      <c r="G135" s="52"/>
      <c r="H135" s="52"/>
      <c r="I135" s="52"/>
    </row>
    <row r="136" spans="2:9" ht="20.100000000000001" customHeight="1">
      <c r="B136" s="68" t="s">
        <v>209</v>
      </c>
      <c r="C136" s="65">
        <f>(C$133+E$133)/(1-D$134)</f>
        <v>0</v>
      </c>
      <c r="D136" s="69">
        <f>PARÂMETROS!C53</f>
        <v>0.03</v>
      </c>
      <c r="E136" s="65">
        <f t="shared" si="8"/>
        <v>0</v>
      </c>
      <c r="F136" s="52"/>
      <c r="G136" s="52"/>
      <c r="H136" s="52"/>
      <c r="I136" s="52"/>
    </row>
    <row r="137" spans="2:9" ht="20.100000000000001" customHeight="1">
      <c r="B137" s="66" t="s">
        <v>210</v>
      </c>
      <c r="C137" s="47">
        <f>(C$133+E$133)/(1-D$134)</f>
        <v>0</v>
      </c>
      <c r="D137" s="67">
        <f>PARÂMETROS!C54</f>
        <v>0.05</v>
      </c>
      <c r="E137" s="47">
        <f t="shared" si="8"/>
        <v>0</v>
      </c>
      <c r="F137" s="52"/>
      <c r="G137" s="52"/>
      <c r="H137" s="52"/>
      <c r="I137" s="52"/>
    </row>
    <row r="138" spans="2:9" ht="20.100000000000001" customHeight="1">
      <c r="B138" s="30" t="s">
        <v>290</v>
      </c>
    </row>
    <row r="139" spans="2:9" ht="20.100000000000001" customHeight="1">
      <c r="B139" s="30" t="s">
        <v>291</v>
      </c>
    </row>
    <row r="140" spans="2:9" ht="20.100000000000001" customHeight="1">
      <c r="B140" s="30" t="s">
        <v>292</v>
      </c>
    </row>
    <row r="141" spans="2:9" ht="20.100000000000001" customHeight="1">
      <c r="B141" s="30" t="s">
        <v>293</v>
      </c>
    </row>
    <row r="143" spans="2:9" ht="20.100000000000001" customHeight="1">
      <c r="B143" s="206" t="s">
        <v>214</v>
      </c>
      <c r="C143" s="206"/>
      <c r="D143" s="206"/>
      <c r="E143" s="206"/>
      <c r="F143" s="52"/>
      <c r="G143" s="52"/>
      <c r="H143" s="52"/>
      <c r="I143" s="52"/>
    </row>
    <row r="144" spans="2:9" ht="20.100000000000001" customHeight="1">
      <c r="B144" s="206" t="str">
        <f>B130</f>
        <v>Motorista - Categoria "D"</v>
      </c>
      <c r="C144" s="206"/>
      <c r="D144" s="206"/>
      <c r="E144" s="206"/>
      <c r="F144" s="52"/>
      <c r="G144" s="52"/>
      <c r="H144" s="52"/>
      <c r="I144" s="52"/>
    </row>
    <row r="145" spans="2:9" ht="20.100000000000001" customHeight="1">
      <c r="B145" s="64" t="s">
        <v>37</v>
      </c>
      <c r="C145" s="228" t="s">
        <v>34</v>
      </c>
      <c r="D145" s="228"/>
      <c r="E145" s="65">
        <f>H4</f>
        <v>0</v>
      </c>
      <c r="F145" s="52"/>
      <c r="G145" s="52"/>
      <c r="H145" s="52"/>
      <c r="I145" s="52"/>
    </row>
    <row r="146" spans="2:9" ht="29.25" customHeight="1">
      <c r="B146" s="45" t="s">
        <v>38</v>
      </c>
      <c r="C146" s="230" t="s">
        <v>109</v>
      </c>
      <c r="D146" s="230"/>
      <c r="E146" s="47">
        <f>D79</f>
        <v>0</v>
      </c>
      <c r="F146" s="52"/>
      <c r="G146" s="52"/>
      <c r="H146" s="52"/>
      <c r="I146" s="52"/>
    </row>
    <row r="147" spans="2:9" ht="20.100000000000001" customHeight="1">
      <c r="B147" s="64" t="s">
        <v>39</v>
      </c>
      <c r="C147" s="228" t="s">
        <v>212</v>
      </c>
      <c r="D147" s="228"/>
      <c r="E147" s="65">
        <f>G89</f>
        <v>0</v>
      </c>
      <c r="F147" s="52"/>
      <c r="G147" s="52"/>
      <c r="H147" s="52"/>
      <c r="I147" s="52"/>
    </row>
    <row r="148" spans="2:9" ht="20.100000000000001" customHeight="1">
      <c r="B148" s="45" t="s">
        <v>40</v>
      </c>
      <c r="C148" s="229" t="s">
        <v>213</v>
      </c>
      <c r="D148" s="229"/>
      <c r="E148" s="47">
        <f>D123</f>
        <v>0</v>
      </c>
      <c r="F148" s="52"/>
      <c r="G148" s="52"/>
      <c r="H148" s="52"/>
      <c r="I148" s="52"/>
    </row>
    <row r="149" spans="2:9" ht="20.100000000000001" customHeight="1">
      <c r="B149" s="64" t="s">
        <v>41</v>
      </c>
      <c r="C149" s="228" t="s">
        <v>101</v>
      </c>
      <c r="D149" s="228"/>
      <c r="E149" s="65">
        <f>G127</f>
        <v>0</v>
      </c>
      <c r="F149" s="52"/>
      <c r="G149" s="52"/>
      <c r="H149" s="52"/>
      <c r="I149" s="52"/>
    </row>
    <row r="150" spans="2:9" ht="20.100000000000001" customHeight="1">
      <c r="B150" s="45"/>
      <c r="C150" s="225" t="s">
        <v>110</v>
      </c>
      <c r="D150" s="225"/>
      <c r="E150" s="47">
        <f>SUM(E145:E149)</f>
        <v>0</v>
      </c>
      <c r="F150" s="52"/>
      <c r="G150" s="52"/>
      <c r="H150" s="52"/>
      <c r="I150" s="52"/>
    </row>
    <row r="151" spans="2:9" ht="20.100000000000001" customHeight="1">
      <c r="B151" s="64" t="s">
        <v>42</v>
      </c>
      <c r="C151" s="228" t="s">
        <v>106</v>
      </c>
      <c r="D151" s="228"/>
      <c r="E151" s="65">
        <f>E132+E133+E134</f>
        <v>0</v>
      </c>
      <c r="F151" s="52"/>
      <c r="G151" s="52"/>
      <c r="H151" s="52"/>
      <c r="I151" s="52"/>
    </row>
    <row r="152" spans="2:9" ht="20.100000000000001" customHeight="1">
      <c r="B152" s="224" t="s">
        <v>125</v>
      </c>
      <c r="C152" s="225"/>
      <c r="D152" s="225"/>
      <c r="E152" s="104">
        <f>E150+E151</f>
        <v>0</v>
      </c>
      <c r="F152" s="52"/>
      <c r="G152" s="52"/>
      <c r="H152" s="52"/>
      <c r="I152" s="52"/>
    </row>
  </sheetData>
  <mergeCells count="47">
    <mergeCell ref="B143:E143"/>
    <mergeCell ref="B144:E144"/>
    <mergeCell ref="B123:C123"/>
    <mergeCell ref="B121:B122"/>
    <mergeCell ref="B29:F29"/>
    <mergeCell ref="B60:F60"/>
    <mergeCell ref="B54:K54"/>
    <mergeCell ref="B67:K67"/>
    <mergeCell ref="B68:K68"/>
    <mergeCell ref="B55:K55"/>
    <mergeCell ref="B62:B66"/>
    <mergeCell ref="B70:J70"/>
    <mergeCell ref="G39:H39"/>
    <mergeCell ref="B99:I99"/>
    <mergeCell ref="B125:G125"/>
    <mergeCell ref="B130:E130"/>
    <mergeCell ref="B152:D152"/>
    <mergeCell ref="C147:D147"/>
    <mergeCell ref="C148:D148"/>
    <mergeCell ref="C149:D149"/>
    <mergeCell ref="C145:D145"/>
    <mergeCell ref="C146:D146"/>
    <mergeCell ref="C150:D150"/>
    <mergeCell ref="C151:D151"/>
    <mergeCell ref="B115:E115"/>
    <mergeCell ref="B119:D119"/>
    <mergeCell ref="B129:E129"/>
    <mergeCell ref="B31:B38"/>
    <mergeCell ref="B39:C39"/>
    <mergeCell ref="B41:E41"/>
    <mergeCell ref="B79:C79"/>
    <mergeCell ref="B89:F89"/>
    <mergeCell ref="B100:I100"/>
    <mergeCell ref="B74:D74"/>
    <mergeCell ref="B81:G81"/>
    <mergeCell ref="B96:G96"/>
    <mergeCell ref="B76:B78"/>
    <mergeCell ref="G41:J41"/>
    <mergeCell ref="B52:B53"/>
    <mergeCell ref="B50:K50"/>
    <mergeCell ref="G31:G38"/>
    <mergeCell ref="B2:H2"/>
    <mergeCell ref="B11:B12"/>
    <mergeCell ref="B9:F9"/>
    <mergeCell ref="B15:G15"/>
    <mergeCell ref="B25:F25"/>
    <mergeCell ref="B21:J2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9 E53 G53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C1:J36"/>
  <sheetViews>
    <sheetView workbookViewId="0">
      <selection activeCell="I42" sqref="I42"/>
    </sheetView>
  </sheetViews>
  <sheetFormatPr defaultRowHeight="15"/>
  <cols>
    <col min="1" max="1" width="4.42578125" style="141" customWidth="1"/>
    <col min="2" max="2" width="15.28515625" style="141" customWidth="1"/>
    <col min="3" max="3" width="18.85546875" style="141" bestFit="1" customWidth="1"/>
    <col min="4" max="4" width="61.28515625" style="141" bestFit="1" customWidth="1"/>
    <col min="5" max="5" width="13.5703125" style="141" customWidth="1"/>
    <col min="6" max="6" width="9.85546875" style="141" customWidth="1"/>
    <col min="7" max="7" width="15.28515625" style="141" customWidth="1"/>
    <col min="8" max="8" width="13.42578125" style="141" customWidth="1"/>
    <col min="9" max="9" width="16.140625" style="141" customWidth="1"/>
    <col min="10" max="10" width="15" style="141" customWidth="1"/>
    <col min="11" max="16384" width="9.140625" style="141"/>
  </cols>
  <sheetData>
    <row r="1" spans="3:10">
      <c r="C1" s="238" t="s">
        <v>325</v>
      </c>
      <c r="D1" s="238"/>
      <c r="E1" s="238"/>
      <c r="F1" s="238"/>
      <c r="G1" s="238"/>
      <c r="H1" s="238"/>
      <c r="I1" s="238"/>
      <c r="J1" s="238"/>
    </row>
    <row r="2" spans="3:10" s="142" customFormat="1" ht="30">
      <c r="C2" s="148" t="s">
        <v>132</v>
      </c>
      <c r="D2" s="148" t="s">
        <v>198</v>
      </c>
      <c r="E2" s="148" t="s">
        <v>199</v>
      </c>
      <c r="F2" s="148" t="s">
        <v>202</v>
      </c>
      <c r="G2" s="148" t="s">
        <v>201</v>
      </c>
      <c r="H2" s="148" t="s">
        <v>204</v>
      </c>
      <c r="I2" s="148" t="s">
        <v>344</v>
      </c>
      <c r="J2" s="148" t="s">
        <v>254</v>
      </c>
    </row>
    <row r="3" spans="3:10" ht="45">
      <c r="C3" s="149">
        <v>1</v>
      </c>
      <c r="D3" s="150" t="s">
        <v>335</v>
      </c>
      <c r="E3" s="151">
        <v>4</v>
      </c>
      <c r="F3" s="151" t="s">
        <v>203</v>
      </c>
      <c r="G3" s="152">
        <f>PARÂMETROS!C60</f>
        <v>0</v>
      </c>
      <c r="H3" s="152">
        <f t="shared" ref="H3:H9" si="0">G3*E3</f>
        <v>0</v>
      </c>
      <c r="I3" s="151">
        <v>12</v>
      </c>
      <c r="J3" s="152">
        <f>Table15[[#This Row],[Custo anual]]/Table15[[#This Row],[Tempo de duração]]</f>
        <v>0</v>
      </c>
    </row>
    <row r="4" spans="3:10" ht="45">
      <c r="C4" s="156">
        <v>2</v>
      </c>
      <c r="D4" s="157" t="s">
        <v>336</v>
      </c>
      <c r="E4" s="158">
        <v>2</v>
      </c>
      <c r="F4" s="158" t="s">
        <v>203</v>
      </c>
      <c r="G4" s="159">
        <f>PARÂMETROS!C61</f>
        <v>0</v>
      </c>
      <c r="H4" s="159">
        <f t="shared" si="0"/>
        <v>0</v>
      </c>
      <c r="I4" s="158">
        <v>12</v>
      </c>
      <c r="J4" s="159">
        <f>Table15[[#This Row],[Custo anual]]/Table15[[#This Row],[Tempo de duração]]</f>
        <v>0</v>
      </c>
    </row>
    <row r="5" spans="3:10" ht="45">
      <c r="C5" s="149">
        <v>3</v>
      </c>
      <c r="D5" s="153" t="s">
        <v>341</v>
      </c>
      <c r="E5" s="151">
        <v>4</v>
      </c>
      <c r="F5" s="151" t="s">
        <v>203</v>
      </c>
      <c r="G5" s="152">
        <f>PARÂMETROS!C62</f>
        <v>0</v>
      </c>
      <c r="H5" s="152">
        <f>G5*E5</f>
        <v>0</v>
      </c>
      <c r="I5" s="151">
        <v>12</v>
      </c>
      <c r="J5" s="152">
        <f>Table15[[#This Row],[Custo anual]]/Table15[[#This Row],[Tempo de duração]]</f>
        <v>0</v>
      </c>
    </row>
    <row r="6" spans="3:10" ht="30">
      <c r="C6" s="156">
        <v>4</v>
      </c>
      <c r="D6" s="160" t="s">
        <v>337</v>
      </c>
      <c r="E6" s="158">
        <v>2</v>
      </c>
      <c r="F6" s="158" t="s">
        <v>203</v>
      </c>
      <c r="G6" s="159">
        <f>PARÂMETROS!C63</f>
        <v>0</v>
      </c>
      <c r="H6" s="159">
        <f t="shared" si="0"/>
        <v>0</v>
      </c>
      <c r="I6" s="158">
        <v>12</v>
      </c>
      <c r="J6" s="159">
        <f>Table15[[#This Row],[Custo anual]]/Table15[[#This Row],[Tempo de duração]]</f>
        <v>0</v>
      </c>
    </row>
    <row r="7" spans="3:10" ht="30">
      <c r="C7" s="149">
        <v>5</v>
      </c>
      <c r="D7" s="150" t="s">
        <v>339</v>
      </c>
      <c r="E7" s="151">
        <v>4</v>
      </c>
      <c r="F7" s="151" t="s">
        <v>215</v>
      </c>
      <c r="G7" s="152">
        <f>PARÂMETROS!C64</f>
        <v>0</v>
      </c>
      <c r="H7" s="152">
        <f t="shared" si="0"/>
        <v>0</v>
      </c>
      <c r="I7" s="151">
        <v>12</v>
      </c>
      <c r="J7" s="152">
        <f>Table15[[#This Row],[Custo anual]]/Table15[[#This Row],[Tempo de duração]]</f>
        <v>0</v>
      </c>
    </row>
    <row r="8" spans="3:10" ht="30">
      <c r="C8" s="156">
        <v>6</v>
      </c>
      <c r="D8" s="160" t="s">
        <v>338</v>
      </c>
      <c r="E8" s="158">
        <v>2</v>
      </c>
      <c r="F8" s="158" t="s">
        <v>203</v>
      </c>
      <c r="G8" s="159">
        <f>PARÂMETROS!C65</f>
        <v>0</v>
      </c>
      <c r="H8" s="159">
        <f t="shared" si="0"/>
        <v>0</v>
      </c>
      <c r="I8" s="158">
        <v>12</v>
      </c>
      <c r="J8" s="159">
        <f>Table15[[#This Row],[Custo anual]]/Table15[[#This Row],[Tempo de duração]]</f>
        <v>0</v>
      </c>
    </row>
    <row r="9" spans="3:10" ht="75">
      <c r="C9" s="149">
        <v>7</v>
      </c>
      <c r="D9" s="150" t="s">
        <v>340</v>
      </c>
      <c r="E9" s="151">
        <v>1</v>
      </c>
      <c r="F9" s="151" t="s">
        <v>203</v>
      </c>
      <c r="G9" s="152">
        <f>PARÂMETROS!C66</f>
        <v>0</v>
      </c>
      <c r="H9" s="152">
        <f t="shared" si="0"/>
        <v>0</v>
      </c>
      <c r="I9" s="151">
        <v>12</v>
      </c>
      <c r="J9" s="152">
        <f>Table15[[#This Row],[Custo anual]]/Table15[[#This Row],[Tempo de duração]]</f>
        <v>0</v>
      </c>
    </row>
    <row r="10" spans="3:10">
      <c r="C10" s="143"/>
      <c r="D10" s="143"/>
      <c r="E10" s="142"/>
      <c r="F10" s="142"/>
      <c r="G10" s="144"/>
      <c r="H10" s="144">
        <f>SUBTOTAL(109,[Custo anual])</f>
        <v>0</v>
      </c>
      <c r="I10" s="142"/>
      <c r="J10" s="144">
        <f>SUBTOTAL(109,[Custo Mensal])</f>
        <v>0</v>
      </c>
    </row>
    <row r="12" spans="3:10">
      <c r="C12" s="141" t="s">
        <v>342</v>
      </c>
    </row>
    <row r="13" spans="3:10" hidden="1">
      <c r="C13" s="235" t="s">
        <v>247</v>
      </c>
      <c r="D13" s="236"/>
      <c r="E13" s="236"/>
      <c r="F13" s="236"/>
      <c r="G13" s="236"/>
      <c r="H13" s="236"/>
      <c r="I13" s="236"/>
      <c r="J13" s="236"/>
    </row>
    <row r="14" spans="3:10" hidden="1">
      <c r="C14" s="143" t="s">
        <v>132</v>
      </c>
      <c r="D14" s="143" t="s">
        <v>198</v>
      </c>
      <c r="E14" s="143" t="s">
        <v>199</v>
      </c>
      <c r="F14" s="143" t="s">
        <v>202</v>
      </c>
      <c r="G14" s="143" t="s">
        <v>201</v>
      </c>
      <c r="H14" s="143" t="s">
        <v>204</v>
      </c>
      <c r="I14" s="143" t="s">
        <v>255</v>
      </c>
      <c r="J14" s="143" t="s">
        <v>254</v>
      </c>
    </row>
    <row r="15" spans="3:10" hidden="1">
      <c r="C15" s="143">
        <v>1</v>
      </c>
      <c r="D15" s="143" t="s">
        <v>248</v>
      </c>
      <c r="E15" s="143">
        <v>4</v>
      </c>
      <c r="F15" s="143" t="s">
        <v>203</v>
      </c>
      <c r="G15" s="145">
        <f>PARÂMETROS!G60</f>
        <v>0</v>
      </c>
      <c r="H15" s="145">
        <f t="shared" ref="H15:H21" si="1">G15*E15</f>
        <v>0</v>
      </c>
      <c r="I15" s="143">
        <v>12</v>
      </c>
      <c r="J15" s="145">
        <f>Table1[[#This Row],[Custo anual]]/Table1[[#This Row],[Terpo de duração]]</f>
        <v>0</v>
      </c>
    </row>
    <row r="16" spans="3:10" hidden="1">
      <c r="C16" s="143">
        <v>2</v>
      </c>
      <c r="D16" s="143" t="s">
        <v>249</v>
      </c>
      <c r="E16" s="143">
        <v>4</v>
      </c>
      <c r="F16" s="143" t="s">
        <v>203</v>
      </c>
      <c r="G16" s="145">
        <f>PARÂMETROS!G61</f>
        <v>0</v>
      </c>
      <c r="H16" s="145">
        <f t="shared" si="1"/>
        <v>0</v>
      </c>
      <c r="I16" s="143">
        <v>12</v>
      </c>
      <c r="J16" s="145">
        <f>Table1[[#This Row],[Custo anual]]/Table1[[#This Row],[Terpo de duração]]</f>
        <v>0</v>
      </c>
    </row>
    <row r="17" spans="3:10" ht="45" hidden="1">
      <c r="C17" s="143">
        <v>3</v>
      </c>
      <c r="D17" s="143" t="s">
        <v>250</v>
      </c>
      <c r="E17" s="143">
        <v>2</v>
      </c>
      <c r="F17" s="143" t="s">
        <v>203</v>
      </c>
      <c r="G17" s="145">
        <f>PARÂMETROS!G62</f>
        <v>0</v>
      </c>
      <c r="H17" s="145">
        <f t="shared" si="1"/>
        <v>0</v>
      </c>
      <c r="I17" s="143">
        <v>12</v>
      </c>
      <c r="J17" s="145">
        <f>Table1[[#This Row],[Custo anual]]/Table1[[#This Row],[Terpo de duração]]</f>
        <v>0</v>
      </c>
    </row>
    <row r="18" spans="3:10" hidden="1">
      <c r="C18" s="143">
        <v>4</v>
      </c>
      <c r="D18" s="143" t="s">
        <v>251</v>
      </c>
      <c r="E18" s="143">
        <v>4</v>
      </c>
      <c r="F18" s="143" t="s">
        <v>215</v>
      </c>
      <c r="G18" s="145">
        <f>PARÂMETROS!G63</f>
        <v>0</v>
      </c>
      <c r="H18" s="145">
        <f t="shared" si="1"/>
        <v>0</v>
      </c>
      <c r="I18" s="143">
        <v>12</v>
      </c>
      <c r="J18" s="145">
        <f>Table1[[#This Row],[Custo anual]]/Table1[[#This Row],[Terpo de duração]]</f>
        <v>0</v>
      </c>
    </row>
    <row r="19" spans="3:10" hidden="1">
      <c r="C19" s="143">
        <v>5</v>
      </c>
      <c r="D19" s="143" t="s">
        <v>252</v>
      </c>
      <c r="E19" s="143">
        <v>2</v>
      </c>
      <c r="F19" s="143" t="s">
        <v>203</v>
      </c>
      <c r="G19" s="145">
        <f>PARÂMETROS!G64</f>
        <v>0</v>
      </c>
      <c r="H19" s="145">
        <f t="shared" si="1"/>
        <v>0</v>
      </c>
      <c r="I19" s="143">
        <v>12</v>
      </c>
      <c r="J19" s="145">
        <f>Table1[[#This Row],[Custo anual]]/Table1[[#This Row],[Terpo de duração]]</f>
        <v>0</v>
      </c>
    </row>
    <row r="20" spans="3:10" ht="30" hidden="1">
      <c r="C20" s="143">
        <v>6</v>
      </c>
      <c r="D20" s="143" t="s">
        <v>200</v>
      </c>
      <c r="E20" s="143">
        <v>1</v>
      </c>
      <c r="F20" s="143" t="s">
        <v>203</v>
      </c>
      <c r="G20" s="145">
        <f>PARÂMETROS!G65</f>
        <v>0</v>
      </c>
      <c r="H20" s="145">
        <f t="shared" si="1"/>
        <v>0</v>
      </c>
      <c r="I20" s="143">
        <v>12</v>
      </c>
      <c r="J20" s="145">
        <f>Table1[[#This Row],[Custo anual]]/Table1[[#This Row],[Terpo de duração]]</f>
        <v>0</v>
      </c>
    </row>
    <row r="21" spans="3:10" hidden="1">
      <c r="C21" s="143">
        <v>7</v>
      </c>
      <c r="D21" s="143" t="s">
        <v>253</v>
      </c>
      <c r="E21" s="143">
        <v>2</v>
      </c>
      <c r="F21" s="143" t="s">
        <v>203</v>
      </c>
      <c r="G21" s="145">
        <f>PARÂMETROS!G66</f>
        <v>0</v>
      </c>
      <c r="H21" s="145">
        <f t="shared" si="1"/>
        <v>0</v>
      </c>
      <c r="I21" s="143">
        <v>12</v>
      </c>
      <c r="J21" s="145">
        <f>Table1[[#This Row],[Custo anual]]/Table1[[#This Row],[Terpo de duração]]</f>
        <v>0</v>
      </c>
    </row>
    <row r="22" spans="3:10" hidden="1">
      <c r="C22" s="143"/>
      <c r="D22" s="143"/>
      <c r="E22" s="143"/>
      <c r="F22" s="143"/>
      <c r="G22" s="146"/>
      <c r="H22" s="146">
        <f>SUBTOTAL(109,[Custo anual])</f>
        <v>0</v>
      </c>
      <c r="I22" s="143"/>
      <c r="J22" s="146">
        <f>SUBTOTAL(109,[Custo Mensal])</f>
        <v>0</v>
      </c>
    </row>
    <row r="23" spans="3:10" hidden="1"/>
    <row r="24" spans="3:10" hidden="1">
      <c r="C24" s="235" t="s">
        <v>264</v>
      </c>
      <c r="D24" s="236"/>
      <c r="E24" s="236"/>
      <c r="F24" s="236"/>
      <c r="G24" s="236"/>
      <c r="H24" s="236"/>
      <c r="I24" s="236"/>
      <c r="J24" s="236"/>
    </row>
    <row r="25" spans="3:10" hidden="1">
      <c r="C25" s="143" t="s">
        <v>132</v>
      </c>
      <c r="D25" s="143" t="s">
        <v>198</v>
      </c>
      <c r="E25" s="143" t="s">
        <v>199</v>
      </c>
      <c r="F25" s="143" t="s">
        <v>202</v>
      </c>
      <c r="G25" s="143" t="s">
        <v>201</v>
      </c>
      <c r="H25" s="143" t="s">
        <v>204</v>
      </c>
      <c r="I25" s="143" t="s">
        <v>255</v>
      </c>
      <c r="J25" s="143" t="s">
        <v>254</v>
      </c>
    </row>
    <row r="26" spans="3:10" hidden="1">
      <c r="C26" s="143">
        <v>1</v>
      </c>
      <c r="D26" s="143" t="s">
        <v>265</v>
      </c>
      <c r="E26" s="143">
        <v>2</v>
      </c>
      <c r="F26" s="143" t="s">
        <v>203</v>
      </c>
      <c r="G26" s="143" t="e">
        <f>PARÂMETROS!#REF!</f>
        <v>#REF!</v>
      </c>
      <c r="H26" s="143" t="e">
        <f t="shared" ref="H26:H28" si="2">G26*E26</f>
        <v>#REF!</v>
      </c>
      <c r="I26" s="143">
        <v>12</v>
      </c>
      <c r="J26" s="145" t="e">
        <f>Table13[[#This Row],[Custo anual]]/Table13[[#This Row],[Terpo de duração]]</f>
        <v>#REF!</v>
      </c>
    </row>
    <row r="27" spans="3:10" hidden="1">
      <c r="C27" s="143">
        <v>2</v>
      </c>
      <c r="D27" s="143" t="s">
        <v>266</v>
      </c>
      <c r="E27" s="143">
        <v>2</v>
      </c>
      <c r="F27" s="143" t="s">
        <v>203</v>
      </c>
      <c r="G27" s="143" t="e">
        <f>PARÂMETROS!#REF!</f>
        <v>#REF!</v>
      </c>
      <c r="H27" s="143" t="e">
        <f t="shared" si="2"/>
        <v>#REF!</v>
      </c>
      <c r="I27" s="143">
        <v>12</v>
      </c>
      <c r="J27" s="145" t="e">
        <f>Table13[[#This Row],[Custo anual]]/Table13[[#This Row],[Terpo de duração]]</f>
        <v>#REF!</v>
      </c>
    </row>
    <row r="28" spans="3:10" hidden="1">
      <c r="C28" s="143">
        <v>3</v>
      </c>
      <c r="D28" s="143" t="s">
        <v>267</v>
      </c>
      <c r="E28" s="143">
        <v>8</v>
      </c>
      <c r="F28" s="143" t="s">
        <v>203</v>
      </c>
      <c r="G28" s="143">
        <f>PARÂMETROS!G69</f>
        <v>0</v>
      </c>
      <c r="H28" s="143">
        <f t="shared" si="2"/>
        <v>0</v>
      </c>
      <c r="I28" s="143">
        <v>12</v>
      </c>
      <c r="J28" s="145">
        <f>Table13[[#This Row],[Custo anual]]/Table13[[#This Row],[Terpo de duração]]</f>
        <v>0</v>
      </c>
    </row>
    <row r="29" spans="3:10" hidden="1">
      <c r="C29" s="143"/>
      <c r="D29" s="143"/>
      <c r="E29" s="143"/>
      <c r="F29" s="143"/>
      <c r="G29" s="143"/>
      <c r="H29" s="143">
        <f>SUBTOTAL(109,[Custo anual])</f>
        <v>0</v>
      </c>
      <c r="I29" s="143">
        <f>SUBTOTAL(109,[Terpo de duração])</f>
        <v>0</v>
      </c>
      <c r="J29" s="146">
        <f>SUBTOTAL(109,[Custo Mensal])</f>
        <v>0</v>
      </c>
    </row>
    <row r="30" spans="3:10" hidden="1"/>
    <row r="31" spans="3:10" hidden="1"/>
    <row r="32" spans="3:10" hidden="1">
      <c r="C32" s="237" t="s">
        <v>268</v>
      </c>
      <c r="D32" s="237"/>
      <c r="E32" s="237"/>
      <c r="F32" s="237"/>
      <c r="G32" s="237"/>
      <c r="H32" s="237"/>
      <c r="I32" s="237"/>
      <c r="J32" s="237"/>
    </row>
    <row r="33" spans="3:10" hidden="1">
      <c r="C33" s="141" t="s">
        <v>132</v>
      </c>
      <c r="D33" s="141" t="s">
        <v>198</v>
      </c>
      <c r="E33" s="141" t="s">
        <v>199</v>
      </c>
      <c r="F33" s="141" t="s">
        <v>202</v>
      </c>
      <c r="G33" s="141" t="s">
        <v>201</v>
      </c>
      <c r="H33" s="141" t="s">
        <v>204</v>
      </c>
      <c r="I33" s="141" t="s">
        <v>270</v>
      </c>
      <c r="J33" s="141" t="s">
        <v>254</v>
      </c>
    </row>
    <row r="34" spans="3:10" hidden="1">
      <c r="C34" s="141">
        <v>1</v>
      </c>
      <c r="D34" s="141" t="s">
        <v>269</v>
      </c>
      <c r="E34" s="141">
        <v>1</v>
      </c>
      <c r="F34" s="141" t="s">
        <v>203</v>
      </c>
      <c r="G34" s="147">
        <f>Table911[Coluna2]</f>
        <v>0</v>
      </c>
      <c r="H34" s="147">
        <f t="shared" ref="H34" si="3">G34*E34</f>
        <v>0</v>
      </c>
      <c r="I34" s="141">
        <v>24</v>
      </c>
      <c r="J34" s="147">
        <f>H34/I34</f>
        <v>0</v>
      </c>
    </row>
    <row r="35" spans="3:10" hidden="1"/>
    <row r="36" spans="3:10">
      <c r="C36" s="141" t="s">
        <v>343</v>
      </c>
    </row>
  </sheetData>
  <mergeCells count="4">
    <mergeCell ref="C13:J13"/>
    <mergeCell ref="C24:J24"/>
    <mergeCell ref="C32:J32"/>
    <mergeCell ref="C1:J1"/>
  </mergeCells>
  <pageMargins left="0.511811024" right="0.511811024" top="0.78740157499999996" bottom="0.78740157499999996" header="0.31496062000000002" footer="0.31496062000000002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PROPOSTA </vt:lpstr>
      <vt:lpstr>PARÂMETROS</vt:lpstr>
      <vt:lpstr>RESUMO DOS VALORES</vt:lpstr>
      <vt:lpstr>MOTORISTA - D</vt:lpstr>
      <vt:lpstr>MEMÓRIA DE CÁLCULO</vt:lpstr>
      <vt:lpstr>INSUMOS DIVERSOS</vt:lpstr>
      <vt:lpstr>'PROPOSTA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 Souza Printes</dc:creator>
  <cp:lastModifiedBy>Fabrício</cp:lastModifiedBy>
  <cp:lastPrinted>2020-08-24T20:44:34Z</cp:lastPrinted>
  <dcterms:created xsi:type="dcterms:W3CDTF">2020-07-21T12:48:51Z</dcterms:created>
  <dcterms:modified xsi:type="dcterms:W3CDTF">2023-09-15T19:16:37Z</dcterms:modified>
</cp:coreProperties>
</file>