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S:\71-PROJETO BÁSICO\PB-2016\LÁBREA\LICITAÇÃO ORIGINAL\2016-10-d01-IFAM-LABREA-2.Memórias de Calculo\"/>
    </mc:Choice>
  </mc:AlternateContent>
  <bookViews>
    <workbookView xWindow="0" yWindow="0" windowWidth="25200" windowHeight="11985"/>
  </bookViews>
  <sheets>
    <sheet name="ALV, SOL, PEIT, VERGA" sheetId="1" r:id="rId1"/>
    <sheet name="RESUMO" sheetId="2" r:id="rId2"/>
  </sheets>
  <definedNames>
    <definedName name="_xlnm.Print_Area" localSheetId="0">'ALV, SOL, PEIT, VERGA'!$A$1:$M$44</definedName>
    <definedName name="_xlnm.Print_Titles" localSheetId="0">'ALV, SOL, PEIT, VERGA'!$1:$12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M41" i="1"/>
  <c r="M42" i="1" s="1"/>
  <c r="E27" i="1" l="1"/>
  <c r="E26" i="1"/>
  <c r="I23" i="1"/>
  <c r="I22" i="1"/>
  <c r="E46" i="1" l="1"/>
  <c r="M36" i="1"/>
  <c r="I40" i="1"/>
  <c r="M39" i="1"/>
  <c r="D42" i="1"/>
  <c r="D40" i="1"/>
  <c r="D37" i="1"/>
  <c r="F17" i="1" l="1"/>
  <c r="H17" i="1"/>
  <c r="F18" i="1"/>
  <c r="H18" i="1"/>
  <c r="F22" i="1"/>
  <c r="H22" i="1"/>
  <c r="J22" i="1"/>
  <c r="K22" i="1"/>
  <c r="F23" i="1"/>
  <c r="H23" i="1"/>
  <c r="J23" i="1"/>
  <c r="K23" i="1"/>
  <c r="F36" i="1"/>
  <c r="F37" i="1"/>
  <c r="F38" i="1"/>
  <c r="F39" i="1"/>
  <c r="F40" i="1"/>
  <c r="G22" i="1" l="1"/>
  <c r="I37" i="1"/>
  <c r="M37" i="1" s="1"/>
  <c r="I38" i="1"/>
  <c r="M38" i="1" s="1"/>
  <c r="L39" i="1"/>
  <c r="H19" i="1"/>
  <c r="J24" i="1"/>
  <c r="G23" i="1"/>
  <c r="I39" i="1"/>
  <c r="G18" i="1"/>
  <c r="G17" i="1"/>
  <c r="K24" i="1"/>
  <c r="I24" i="1"/>
  <c r="H24" i="1"/>
  <c r="M40" i="1"/>
  <c r="L38" i="1"/>
  <c r="G24" i="1" l="1"/>
  <c r="D12" i="2"/>
  <c r="D13" i="2"/>
  <c r="E44" i="1"/>
  <c r="D11" i="2"/>
  <c r="G19" i="1"/>
  <c r="D14" i="2" l="1"/>
</calcChain>
</file>

<file path=xl/comments1.xml><?xml version="1.0" encoding="utf-8"?>
<comments xmlns="http://schemas.openxmlformats.org/spreadsheetml/2006/main">
  <authors>
    <author>Adriano Souza Carvalho</author>
  </authors>
  <commentList>
    <comment ref="C22" authorId="0" shapeId="0">
      <text>
        <r>
          <rPr>
            <sz val="9"/>
            <color indexed="81"/>
            <rFont val="Segoe UI"/>
            <family val="2"/>
          </rPr>
          <t>03 UND SERÃO REAPROVEITADAS. TOTALIZANDO 05 UND</t>
        </r>
      </text>
    </comment>
  </commentList>
</comments>
</file>

<file path=xl/sharedStrings.xml><?xml version="1.0" encoding="utf-8"?>
<sst xmlns="http://schemas.openxmlformats.org/spreadsheetml/2006/main" count="86" uniqueCount="56">
  <si>
    <t>m²</t>
  </si>
  <si>
    <t>ALVENARIA 1/2 VEZ</t>
  </si>
  <si>
    <t>TOTAL</t>
  </si>
  <si>
    <t>P 01</t>
  </si>
  <si>
    <t>J 01</t>
  </si>
  <si>
    <t>P 02</t>
  </si>
  <si>
    <t>J 02</t>
  </si>
  <si>
    <t>AREA</t>
  </si>
  <si>
    <t>QNT</t>
  </si>
  <si>
    <t>TIPO</t>
  </si>
  <si>
    <t>AREA REAL</t>
  </si>
  <si>
    <t>DESCONTO ESQUADRIAS</t>
  </si>
  <si>
    <t>ALTURA</t>
  </si>
  <si>
    <t>PERIMETRO</t>
  </si>
  <si>
    <t>ESP PAREDE</t>
  </si>
  <si>
    <t>AMBIENTE</t>
  </si>
  <si>
    <t>altura</t>
  </si>
  <si>
    <t>SALA TÉCNICA</t>
  </si>
  <si>
    <t>TERREO</t>
  </si>
  <si>
    <t>ALVENARIA</t>
  </si>
  <si>
    <t>QUANT</t>
  </si>
  <si>
    <t>m</t>
  </si>
  <si>
    <t>TOTAL DE VERGA / CONTRA V.</t>
  </si>
  <si>
    <t>TOTAL DE PEITORIL</t>
  </si>
  <si>
    <t>TOTAL:</t>
  </si>
  <si>
    <t>CONTRAVERGA</t>
  </si>
  <si>
    <t>VERGA</t>
  </si>
  <si>
    <t>area total</t>
  </si>
  <si>
    <t>area m2</t>
  </si>
  <si>
    <t>Altura</t>
  </si>
  <si>
    <t>Largura(m)</t>
  </si>
  <si>
    <t>PEITORIL M2</t>
  </si>
  <si>
    <t>peitoril ML</t>
  </si>
  <si>
    <t>JANELAS</t>
  </si>
  <si>
    <t>PORTAS</t>
  </si>
  <si>
    <t>PEITORIL, SOLEIRA, VERGA E CONTRA VERGA</t>
  </si>
  <si>
    <t>DIRETORIA DE INFRAESTRUTURA</t>
  </si>
  <si>
    <t xml:space="preserve"> PRÓ-REITORIA DE DESENVOLVIMENTO INSTITUCIONAL</t>
  </si>
  <si>
    <t>INSTITUTO DE EDUCAÇÃO CIENCIA E TECNOLOGIA DO AMAZONAS</t>
  </si>
  <si>
    <t>SECRETARIA DA EDUCAÇÃO TECNOLÓGICA</t>
  </si>
  <si>
    <t>MINISTÉRIO DA EDUCAÇÃO</t>
  </si>
  <si>
    <t>REPÚBLICA FEDERATIVA DO BRASIL</t>
  </si>
  <si>
    <t>DESCRIÇÃO</t>
  </si>
  <si>
    <t>UND</t>
  </si>
  <si>
    <t>M</t>
  </si>
  <si>
    <t>PEITORIL</t>
  </si>
  <si>
    <t>VERGA E CONTRA VERGA</t>
  </si>
  <si>
    <t>M2</t>
  </si>
  <si>
    <t>MEMÓRIA DE CÁLCULO - PEITORIL, SOLEIRA, VERGA, CONTRA VERGA, DIVISÓRIAS E ALVANARIA</t>
  </si>
  <si>
    <t>ENCUNHAMENTO</t>
  </si>
  <si>
    <t>SALA DE ABATE</t>
  </si>
  <si>
    <t>ÁREA UMIDA</t>
  </si>
  <si>
    <t>TRIAGEM E PESAGEM</t>
  </si>
  <si>
    <t>LABORATÓRIO</t>
  </si>
  <si>
    <t>EMPENA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</si>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</sst>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7" borderId="9" xfId="1" applyFont="1" applyFill="1" applyBorder="1"/>
    <xf numFmtId="43" fontId="2" fillId="5" borderId="9" xfId="1" applyFont="1" applyFill="1" applyBorder="1"/>
    <xf numFmtId="0" fontId="0" fillId="0" borderId="0" xfId="0" applyFill="1" applyBorder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2" fillId="5" borderId="9" xfId="1" applyFont="1" applyFill="1" applyBorder="1" applyAlignment="1">
      <alignment horizontal="center"/>
    </xf>
    <xf numFmtId="43" fontId="6" fillId="5" borderId="9" xfId="1" applyNumberFormat="1" applyFont="1" applyFill="1" applyBorder="1"/>
    <xf numFmtId="43" fontId="2" fillId="7" borderId="24" xfId="1" applyFont="1" applyFill="1" applyBorder="1"/>
    <xf numFmtId="43" fontId="0" fillId="5" borderId="9" xfId="1" applyFont="1" applyFill="1" applyBorder="1"/>
    <xf numFmtId="43" fontId="5" fillId="8" borderId="24" xfId="1" applyFont="1" applyFill="1" applyBorder="1" applyAlignment="1">
      <alignment horizontal="center" vertical="center"/>
    </xf>
    <xf numFmtId="43" fontId="5" fillId="8" borderId="26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 applyBorder="1"/>
    <xf numFmtId="0" fontId="3" fillId="0" borderId="28" xfId="0" applyFont="1" applyBorder="1"/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43" fontId="0" fillId="0" borderId="23" xfId="1" applyFont="1" applyBorder="1"/>
    <xf numFmtId="43" fontId="0" fillId="0" borderId="10" xfId="1" applyFont="1" applyBorder="1"/>
    <xf numFmtId="0" fontId="2" fillId="0" borderId="11" xfId="0" applyFont="1" applyBorder="1"/>
    <xf numFmtId="43" fontId="0" fillId="0" borderId="10" xfId="0" applyNumberFormat="1" applyBorder="1"/>
    <xf numFmtId="0" fontId="3" fillId="8" borderId="4" xfId="0" applyFont="1" applyFill="1" applyBorder="1" applyAlignment="1">
      <alignment horizontal="center"/>
    </xf>
    <xf numFmtId="2" fontId="4" fillId="8" borderId="5" xfId="0" applyNumberFormat="1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/>
    </xf>
    <xf numFmtId="2" fontId="4" fillId="8" borderId="30" xfId="0" applyNumberFormat="1" applyFont="1" applyFill="1" applyBorder="1" applyAlignment="1">
      <alignment horizontal="center" vertical="center"/>
    </xf>
    <xf numFmtId="43" fontId="0" fillId="0" borderId="23" xfId="0" applyNumberFormat="1" applyBorder="1"/>
    <xf numFmtId="43" fontId="0" fillId="0" borderId="34" xfId="1" applyFont="1" applyBorder="1" applyAlignment="1">
      <alignment horizontal="center"/>
    </xf>
    <xf numFmtId="43" fontId="2" fillId="8" borderId="35" xfId="1" applyFont="1" applyFill="1" applyBorder="1"/>
    <xf numFmtId="43" fontId="2" fillId="8" borderId="25" xfId="1" applyFont="1" applyFill="1" applyBorder="1"/>
    <xf numFmtId="43" fontId="2" fillId="8" borderId="17" xfId="1" applyFont="1" applyFill="1" applyBorder="1" applyAlignment="1">
      <alignment horizontal="center"/>
    </xf>
    <xf numFmtId="43" fontId="0" fillId="8" borderId="25" xfId="1" applyFont="1" applyFill="1" applyBorder="1"/>
    <xf numFmtId="0" fontId="0" fillId="0" borderId="0" xfId="0" applyBorder="1"/>
    <xf numFmtId="43" fontId="4" fillId="0" borderId="1" xfId="1" applyFont="1" applyBorder="1"/>
    <xf numFmtId="43" fontId="4" fillId="0" borderId="21" xfId="1" applyFont="1" applyBorder="1"/>
    <xf numFmtId="43" fontId="4" fillId="0" borderId="2" xfId="1" applyFont="1" applyBorder="1"/>
    <xf numFmtId="43" fontId="0" fillId="2" borderId="10" xfId="1" applyFont="1" applyFill="1" applyBorder="1"/>
    <xf numFmtId="43" fontId="2" fillId="8" borderId="36" xfId="1" applyFont="1" applyFill="1" applyBorder="1"/>
    <xf numFmtId="43" fontId="9" fillId="8" borderId="35" xfId="1" applyFont="1" applyFill="1" applyBorder="1" applyAlignment="1"/>
    <xf numFmtId="0" fontId="4" fillId="8" borderId="27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/>
    <xf numFmtId="43" fontId="4" fillId="0" borderId="10" xfId="1" applyFont="1" applyBorder="1"/>
    <xf numFmtId="0" fontId="3" fillId="0" borderId="0" xfId="0" applyFont="1" applyAlignment="1">
      <alignment horizontal="center"/>
    </xf>
    <xf numFmtId="0" fontId="10" fillId="9" borderId="0" xfId="0" applyFont="1" applyFill="1" applyBorder="1" applyAlignment="1">
      <alignment vertical="center"/>
    </xf>
    <xf numFmtId="0" fontId="1" fillId="0" borderId="0" xfId="2"/>
    <xf numFmtId="0" fontId="12" fillId="0" borderId="0" xfId="0" applyFont="1" applyBorder="1" applyAlignment="1"/>
    <xf numFmtId="0" fontId="13" fillId="0" borderId="0" xfId="0" applyFont="1"/>
    <xf numFmtId="0" fontId="13" fillId="0" borderId="37" xfId="0" applyFont="1" applyBorder="1"/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/>
    <xf numFmtId="0" fontId="13" fillId="0" borderId="41" xfId="0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/>
    </xf>
    <xf numFmtId="2" fontId="14" fillId="0" borderId="42" xfId="0" applyNumberFormat="1" applyFont="1" applyBorder="1" applyAlignment="1">
      <alignment horizontal="center" vertical="center"/>
    </xf>
    <xf numFmtId="0" fontId="14" fillId="10" borderId="43" xfId="0" applyFont="1" applyFill="1" applyBorder="1" applyAlignment="1">
      <alignment vertical="center"/>
    </xf>
    <xf numFmtId="0" fontId="14" fillId="10" borderId="44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0" fillId="0" borderId="49" xfId="0" applyBorder="1"/>
    <xf numFmtId="0" fontId="0" fillId="0" borderId="50" xfId="0" applyBorder="1"/>
    <xf numFmtId="0" fontId="13" fillId="0" borderId="49" xfId="0" applyFont="1" applyBorder="1"/>
    <xf numFmtId="0" fontId="13" fillId="0" borderId="0" xfId="0" applyFont="1" applyBorder="1"/>
    <xf numFmtId="0" fontId="13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2" fontId="4" fillId="11" borderId="2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0" fillId="0" borderId="11" xfId="0" applyFont="1" applyBorder="1"/>
    <xf numFmtId="1" fontId="0" fillId="2" borderId="12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43" fontId="4" fillId="6" borderId="54" xfId="1" applyFont="1" applyFill="1" applyBorder="1"/>
    <xf numFmtId="43" fontId="4" fillId="4" borderId="55" xfId="1" applyFont="1" applyFill="1" applyBorder="1"/>
    <xf numFmtId="43" fontId="4" fillId="0" borderId="56" xfId="1" applyFont="1" applyBorder="1"/>
    <xf numFmtId="43" fontId="2" fillId="5" borderId="27" xfId="1" applyFont="1" applyFill="1" applyBorder="1" applyAlignment="1">
      <alignment horizontal="center"/>
    </xf>
    <xf numFmtId="43" fontId="2" fillId="5" borderId="25" xfId="1" applyFont="1" applyFill="1" applyBorder="1"/>
    <xf numFmtId="43" fontId="6" fillId="5" borderId="25" xfId="1" applyNumberFormat="1" applyFont="1" applyFill="1" applyBorder="1"/>
    <xf numFmtId="43" fontId="2" fillId="5" borderId="25" xfId="1" applyFont="1" applyFill="1" applyBorder="1" applyAlignment="1">
      <alignment horizontal="center"/>
    </xf>
    <xf numFmtId="43" fontId="7" fillId="5" borderId="35" xfId="1" applyNumberFormat="1" applyFont="1" applyFill="1" applyBorder="1"/>
    <xf numFmtId="43" fontId="2" fillId="5" borderId="12" xfId="1" applyFont="1" applyFill="1" applyBorder="1" applyAlignment="1">
      <alignment horizontal="center"/>
    </xf>
    <xf numFmtId="43" fontId="7" fillId="5" borderId="8" xfId="1" applyNumberFormat="1" applyFont="1" applyFill="1" applyBorder="1"/>
    <xf numFmtId="43" fontId="6" fillId="5" borderId="8" xfId="1" applyNumberFormat="1" applyFont="1" applyFill="1" applyBorder="1"/>
    <xf numFmtId="43" fontId="4" fillId="6" borderId="26" xfId="1" applyFont="1" applyFill="1" applyBorder="1"/>
    <xf numFmtId="43" fontId="2" fillId="0" borderId="0" xfId="0" applyNumberFormat="1" applyFont="1"/>
    <xf numFmtId="43" fontId="0" fillId="5" borderId="12" xfId="1" applyFont="1" applyFill="1" applyBorder="1" applyAlignment="1">
      <alignment horizontal="center"/>
    </xf>
    <xf numFmtId="43" fontId="0" fillId="5" borderId="9" xfId="1" applyFont="1" applyFill="1" applyBorder="1" applyAlignment="1">
      <alignment horizontal="center"/>
    </xf>
    <xf numFmtId="43" fontId="0" fillId="0" borderId="0" xfId="0" applyNumberFormat="1"/>
    <xf numFmtId="0" fontId="0" fillId="2" borderId="5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43" fontId="2" fillId="7" borderId="6" xfId="1" applyFont="1" applyFill="1" applyBorder="1"/>
    <xf numFmtId="43" fontId="4" fillId="6" borderId="60" xfId="1" applyFont="1" applyFill="1" applyBorder="1"/>
    <xf numFmtId="43" fontId="0" fillId="5" borderId="7" xfId="1" applyFont="1" applyFill="1" applyBorder="1" applyAlignment="1">
      <alignment horizontal="center"/>
    </xf>
    <xf numFmtId="43" fontId="2" fillId="5" borderId="6" xfId="1" applyFont="1" applyFill="1" applyBorder="1"/>
    <xf numFmtId="43" fontId="6" fillId="5" borderId="6" xfId="1" applyNumberFormat="1" applyFont="1" applyFill="1" applyBorder="1"/>
    <xf numFmtId="43" fontId="2" fillId="5" borderId="6" xfId="1" applyFont="1" applyFill="1" applyBorder="1" applyAlignment="1">
      <alignment horizontal="center"/>
    </xf>
    <xf numFmtId="43" fontId="6" fillId="5" borderId="60" xfId="1" applyNumberFormat="1" applyFont="1" applyFill="1" applyBorder="1"/>
    <xf numFmtId="43" fontId="4" fillId="4" borderId="58" xfId="1" applyFont="1" applyFill="1" applyBorder="1"/>
    <xf numFmtId="0" fontId="4" fillId="11" borderId="3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3" fontId="8" fillId="8" borderId="14" xfId="1" applyFont="1" applyFill="1" applyBorder="1" applyAlignment="1">
      <alignment horizontal="center" vertical="center" wrapText="1"/>
    </xf>
    <xf numFmtId="43" fontId="8" fillId="8" borderId="4" xfId="1" applyFont="1" applyFill="1" applyBorder="1" applyAlignment="1">
      <alignment horizontal="center" vertical="center" wrapText="1"/>
    </xf>
    <xf numFmtId="43" fontId="5" fillId="8" borderId="17" xfId="1" applyFont="1" applyFill="1" applyBorder="1" applyAlignment="1">
      <alignment horizontal="center" vertical="center"/>
    </xf>
    <xf numFmtId="43" fontId="5" fillId="8" borderId="16" xfId="1" applyFont="1" applyFill="1" applyBorder="1" applyAlignment="1">
      <alignment horizontal="center" vertical="center"/>
    </xf>
    <xf numFmtId="43" fontId="5" fillId="8" borderId="15" xfId="1" applyFont="1" applyFill="1" applyBorder="1" applyAlignment="1">
      <alignment horizontal="center" vertical="center"/>
    </xf>
    <xf numFmtId="43" fontId="4" fillId="0" borderId="22" xfId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57" xfId="1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2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8" borderId="2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43" fontId="4" fillId="8" borderId="18" xfId="1" applyFont="1" applyFill="1" applyBorder="1" applyAlignment="1">
      <alignment horizontal="center" vertical="center" wrapText="1"/>
    </xf>
    <xf numFmtId="43" fontId="4" fillId="8" borderId="5" xfId="1" applyFont="1" applyFill="1" applyBorder="1" applyAlignment="1">
      <alignment horizontal="center" vertical="center" wrapText="1"/>
    </xf>
    <xf numFmtId="43" fontId="8" fillId="8" borderId="18" xfId="1" applyFont="1" applyFill="1" applyBorder="1" applyAlignment="1">
      <alignment horizontal="center" vertical="center" wrapText="1"/>
    </xf>
    <xf numFmtId="43" fontId="8" fillId="8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4" fillId="8" borderId="25" xfId="1" applyFont="1" applyFill="1" applyBorder="1" applyAlignment="1">
      <alignment horizontal="center" vertical="center"/>
    </xf>
    <xf numFmtId="43" fontId="4" fillId="8" borderId="6" xfId="1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</cellXfs>
  <cellStyles count="3">
    <cellStyle name="Normal" xfId="0" builtinId="0"/>
    <cellStyle name="Normal 2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3" name="Picture 2"/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11</xdr:col>
      <xdr:colOff>527870</xdr:colOff>
      <xdr:row>0</xdr:row>
      <xdr:rowOff>118190</xdr:rowOff>
    </xdr:from>
    <xdr:to>
      <xdr:col>12</xdr:col>
      <xdr:colOff>670908</xdr:colOff>
      <xdr:row>6</xdr:row>
      <xdr:rowOff>0</xdr:rowOff>
    </xdr:to>
    <xdr:pic>
      <xdr:nvPicPr>
        <xdr:cNvPr id="4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470" y="118190"/>
          <a:ext cx="695488" cy="85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133351</xdr:rowOff>
    </xdr:from>
    <xdr:ext cx="1076326" cy="847724"/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1"/>
          <a:ext cx="1076326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sp macro="" textlink="">
      <xdr:nvSpPr>
        <xdr:cNvPr id="6" name="Picture 1"/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9525"/>
    <xdr:sp macro="" textlink="">
      <xdr:nvSpPr>
        <xdr:cNvPr id="7" name="Picture 2"/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9525" cy="9525"/>
    <xdr:sp macro="" textlink="">
      <xdr:nvSpPr>
        <xdr:cNvPr id="8" name="Picture 1"/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9525" cy="9525"/>
    <xdr:sp macro="" textlink="">
      <xdr:nvSpPr>
        <xdr:cNvPr id="11" name="Picture 1"/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9525"/>
    <xdr:sp macro="" textlink="">
      <xdr:nvSpPr>
        <xdr:cNvPr id="12" name="Picture 2"/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" name="Picture 1"/>
        <xdr:cNvSpPr>
          <a:spLocks noChangeAspect="1" noChangeArrowheads="1"/>
        </xdr:cNvSpPr>
      </xdr:nvSpPr>
      <xdr:spPr bwMode="auto">
        <a:xfrm>
          <a:off x="12192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0" cy="9525"/>
    <xdr:sp macro="" textlink="">
      <xdr:nvSpPr>
        <xdr:cNvPr id="15" name="Picture 2"/>
        <xdr:cNvSpPr>
          <a:spLocks noChangeAspect="1" noChangeArrowheads="1"/>
        </xdr:cNvSpPr>
      </xdr:nvSpPr>
      <xdr:spPr bwMode="auto">
        <a:xfrm>
          <a:off x="2438400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6" name="Picture 1"/>
        <xdr:cNvSpPr>
          <a:spLocks noChangeAspect="1" noChangeArrowheads="1"/>
        </xdr:cNvSpPr>
      </xdr:nvSpPr>
      <xdr:spPr bwMode="auto">
        <a:xfrm>
          <a:off x="24384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17" name="Picture 1"/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18" name="Picture 2"/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9525" cy="9525"/>
    <xdr:sp macro="" textlink="">
      <xdr:nvSpPr>
        <xdr:cNvPr id="19" name="Picture 1"/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9525"/>
    <xdr:sp macro="" textlink="">
      <xdr:nvSpPr>
        <xdr:cNvPr id="20" name="Picture 2"/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9525" cy="9525"/>
    <xdr:sp macro="" textlink="">
      <xdr:nvSpPr>
        <xdr:cNvPr id="21" name="Picture 1"/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435933</xdr:colOff>
      <xdr:row>0</xdr:row>
      <xdr:rowOff>78019</xdr:rowOff>
    </xdr:from>
    <xdr:to>
      <xdr:col>5</xdr:col>
      <xdr:colOff>521821</xdr:colOff>
      <xdr:row>5</xdr:row>
      <xdr:rowOff>125481</xdr:rowOff>
    </xdr:to>
    <xdr:pic>
      <xdr:nvPicPr>
        <xdr:cNvPr id="2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933" y="78019"/>
          <a:ext cx="698801" cy="875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83655</xdr:colOff>
      <xdr:row>0</xdr:row>
      <xdr:rowOff>79100</xdr:rowOff>
    </xdr:from>
    <xdr:ext cx="1076326" cy="847724"/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5" y="79100"/>
          <a:ext cx="1076326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P191"/>
  <sheetViews>
    <sheetView tabSelected="1" topLeftCell="B1" workbookViewId="0">
      <selection activeCell="I15" sqref="I15"/>
    </sheetView>
  </sheetViews>
  <sheetFormatPr defaultRowHeight="12.75" x14ac:dyDescent="0.2"/>
  <cols>
    <col min="2" max="2" width="25.7109375" customWidth="1"/>
    <col min="3" max="3" width="11.7109375" customWidth="1"/>
    <col min="4" max="4" width="12.7109375" customWidth="1"/>
    <col min="5" max="5" width="9" customWidth="1"/>
    <col min="6" max="6" width="9.5703125" bestFit="1" customWidth="1"/>
    <col min="7" max="7" width="9" customWidth="1"/>
    <col min="8" max="8" width="11.85546875" customWidth="1"/>
    <col min="9" max="9" width="12.140625" customWidth="1"/>
    <col min="10" max="10" width="12.28515625" customWidth="1"/>
    <col min="11" max="11" width="13" customWidth="1"/>
    <col min="13" max="13" width="11" customWidth="1"/>
    <col min="14" max="14" width="11.28515625" customWidth="1"/>
    <col min="15" max="16" width="9.7109375" customWidth="1"/>
    <col min="17" max="17" width="22.7109375" customWidth="1"/>
    <col min="19" max="19" width="12.42578125" customWidth="1"/>
    <col min="22" max="22" width="16.140625" customWidth="1"/>
  </cols>
  <sheetData>
    <row r="1" spans="1:14" ht="15" x14ac:dyDescent="0.25">
      <c r="A1" s="52"/>
      <c r="B1" s="53"/>
      <c r="C1" s="119" t="s">
        <v>41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5" x14ac:dyDescent="0.25">
      <c r="A2" s="52"/>
      <c r="B2" s="53"/>
      <c r="C2" s="119" t="s">
        <v>40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5" x14ac:dyDescent="0.25">
      <c r="A3" s="52"/>
      <c r="B3" s="53"/>
      <c r="C3" s="119" t="s">
        <v>39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4" ht="15" x14ac:dyDescent="0.25">
      <c r="A4" s="52"/>
      <c r="B4" s="53"/>
      <c r="C4" s="119" t="s">
        <v>38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4" ht="15" x14ac:dyDescent="0.25">
      <c r="A5" s="52"/>
      <c r="B5" s="53"/>
      <c r="C5" s="119" t="s">
        <v>37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4" ht="15" x14ac:dyDescent="0.25">
      <c r="A6" s="52"/>
      <c r="B6" s="53"/>
      <c r="C6" s="119" t="s">
        <v>36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4" ht="15" x14ac:dyDescent="0.25">
      <c r="A7" s="5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5" x14ac:dyDescent="0.25">
      <c r="A8" s="52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15" x14ac:dyDescent="0.25">
      <c r="A9" s="52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4" ht="15" x14ac:dyDescent="0.25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4" ht="15" x14ac:dyDescent="0.25">
      <c r="B11" s="129" t="s">
        <v>55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4" ht="15" x14ac:dyDescent="0.25">
      <c r="B12" s="129" t="s">
        <v>48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4" ht="15" customHeight="1" x14ac:dyDescent="0.25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4" ht="15" customHeight="1" x14ac:dyDescent="0.2">
      <c r="B14" s="108" t="s">
        <v>35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21"/>
      <c r="M14" s="21"/>
      <c r="N14" s="21"/>
    </row>
    <row r="15" spans="1:14" ht="9.9499999999999993" customHeight="1" thickBot="1" x14ac:dyDescent="0.25">
      <c r="N15" s="1"/>
    </row>
    <row r="16" spans="1:14" ht="15" customHeight="1" x14ac:dyDescent="0.2">
      <c r="B16" s="46" t="s">
        <v>34</v>
      </c>
      <c r="C16" s="36" t="s">
        <v>20</v>
      </c>
      <c r="D16" s="38" t="s">
        <v>30</v>
      </c>
      <c r="E16" s="36" t="s">
        <v>29</v>
      </c>
      <c r="F16" s="37" t="s">
        <v>28</v>
      </c>
      <c r="G16" s="36" t="s">
        <v>27</v>
      </c>
      <c r="H16" s="35" t="s">
        <v>26</v>
      </c>
      <c r="M16" s="1"/>
    </row>
    <row r="17" spans="2:14" ht="15" customHeight="1" x14ac:dyDescent="0.2">
      <c r="B17" s="27" t="s">
        <v>3</v>
      </c>
      <c r="C17" s="26">
        <v>2</v>
      </c>
      <c r="D17" s="26">
        <v>0.9</v>
      </c>
      <c r="E17" s="26">
        <v>2.1</v>
      </c>
      <c r="F17" s="34">
        <f t="shared" ref="F17:F18" si="0">D17*E17</f>
        <v>1.8900000000000001</v>
      </c>
      <c r="G17" s="49">
        <f t="shared" ref="G17:G18" si="1">C17*F17</f>
        <v>3.7800000000000002</v>
      </c>
      <c r="H17" s="33">
        <f t="shared" ref="H17:H18" si="2">(D17+0.4)*C17</f>
        <v>2.6</v>
      </c>
      <c r="I17" s="48"/>
      <c r="J17" s="90"/>
      <c r="M17" s="1"/>
    </row>
    <row r="18" spans="2:14" ht="15" customHeight="1" thickBot="1" x14ac:dyDescent="0.25">
      <c r="B18" s="75" t="s">
        <v>5</v>
      </c>
      <c r="C18" s="26">
        <v>3</v>
      </c>
      <c r="D18" s="26">
        <v>1.8</v>
      </c>
      <c r="E18" s="26">
        <v>2.1</v>
      </c>
      <c r="F18" s="34">
        <f t="shared" si="0"/>
        <v>3.7800000000000002</v>
      </c>
      <c r="G18" s="49">
        <f t="shared" si="1"/>
        <v>11.34</v>
      </c>
      <c r="H18" s="33">
        <f t="shared" si="2"/>
        <v>6.6000000000000005</v>
      </c>
      <c r="I18" s="48"/>
      <c r="J18" s="48"/>
      <c r="M18" s="1"/>
    </row>
    <row r="19" spans="2:14" ht="15" customHeight="1" thickBot="1" x14ac:dyDescent="0.25">
      <c r="B19" s="120" t="s">
        <v>24</v>
      </c>
      <c r="C19" s="121"/>
      <c r="D19" s="121"/>
      <c r="E19" s="121"/>
      <c r="F19" s="122"/>
      <c r="G19" s="42">
        <f>SUM(G17:G18)</f>
        <v>15.120000000000001</v>
      </c>
      <c r="H19" s="40">
        <f>SUM(H17:H18)</f>
        <v>9.2000000000000011</v>
      </c>
      <c r="M19" s="1"/>
    </row>
    <row r="20" spans="2:14" ht="15" customHeight="1" thickBot="1" x14ac:dyDescent="0.25">
      <c r="B20" s="47"/>
      <c r="C20" s="10"/>
      <c r="D20" s="10"/>
      <c r="E20" s="10"/>
      <c r="F20" s="39"/>
      <c r="N20" s="1"/>
    </row>
    <row r="21" spans="2:14" ht="15" customHeight="1" x14ac:dyDescent="0.2">
      <c r="B21" s="46" t="s">
        <v>33</v>
      </c>
      <c r="C21" s="36" t="s">
        <v>20</v>
      </c>
      <c r="D21" s="38" t="s">
        <v>30</v>
      </c>
      <c r="E21" s="36" t="s">
        <v>29</v>
      </c>
      <c r="F21" s="37" t="s">
        <v>28</v>
      </c>
      <c r="G21" s="36" t="s">
        <v>27</v>
      </c>
      <c r="H21" s="36" t="s">
        <v>32</v>
      </c>
      <c r="I21" s="36" t="s">
        <v>26</v>
      </c>
      <c r="J21" s="45" t="s">
        <v>25</v>
      </c>
      <c r="K21" s="44" t="s">
        <v>31</v>
      </c>
      <c r="N21" s="1"/>
    </row>
    <row r="22" spans="2:14" ht="15" customHeight="1" x14ac:dyDescent="0.2">
      <c r="B22" s="27" t="s">
        <v>4</v>
      </c>
      <c r="C22" s="43">
        <v>2</v>
      </c>
      <c r="D22" s="26">
        <v>3</v>
      </c>
      <c r="E22" s="26">
        <v>1.5</v>
      </c>
      <c r="F22" s="34">
        <f t="shared" ref="F22:F23" si="3">D22*E22</f>
        <v>4.5</v>
      </c>
      <c r="G22" s="26">
        <f t="shared" ref="G22:G23" si="4">C22*F22</f>
        <v>9</v>
      </c>
      <c r="H22" s="28">
        <f t="shared" ref="H22:H23" si="5">D22*C22</f>
        <v>6</v>
      </c>
      <c r="I22" s="26">
        <f>(D22+0.6)*C22</f>
        <v>7.2</v>
      </c>
      <c r="J22" s="26">
        <f>(D22+0.6)*C22</f>
        <v>7.2</v>
      </c>
      <c r="K22" s="25">
        <f t="shared" ref="K22:K23" si="6">(0.15*D22)*C22</f>
        <v>0.89999999999999991</v>
      </c>
      <c r="N22" s="1"/>
    </row>
    <row r="23" spans="2:14" ht="15" customHeight="1" thickBot="1" x14ac:dyDescent="0.25">
      <c r="B23" s="27" t="s">
        <v>6</v>
      </c>
      <c r="C23" s="43">
        <v>2</v>
      </c>
      <c r="D23" s="43">
        <v>2.5</v>
      </c>
      <c r="E23" s="26">
        <v>1.5</v>
      </c>
      <c r="F23" s="34">
        <f t="shared" si="3"/>
        <v>3.75</v>
      </c>
      <c r="G23" s="26">
        <f t="shared" si="4"/>
        <v>7.5</v>
      </c>
      <c r="H23" s="28">
        <f t="shared" si="5"/>
        <v>5</v>
      </c>
      <c r="I23" s="26">
        <f>(D23+0.6)*C23</f>
        <v>6.2</v>
      </c>
      <c r="J23" s="26">
        <f>(D23+0.6)*C23</f>
        <v>6.2</v>
      </c>
      <c r="K23" s="25">
        <f t="shared" si="6"/>
        <v>0.75</v>
      </c>
      <c r="N23" s="1"/>
    </row>
    <row r="24" spans="2:14" ht="15" customHeight="1" thickBot="1" x14ac:dyDescent="0.25">
      <c r="B24" s="120" t="s">
        <v>2</v>
      </c>
      <c r="C24" s="121"/>
      <c r="D24" s="121"/>
      <c r="E24" s="121"/>
      <c r="F24" s="122"/>
      <c r="G24" s="42">
        <f>SUM(G22:G23)</f>
        <v>16.5</v>
      </c>
      <c r="H24" s="42">
        <f>SUM(H22:H23)</f>
        <v>11</v>
      </c>
      <c r="I24" s="42">
        <f>SUM(I22:I23)</f>
        <v>13.4</v>
      </c>
      <c r="J24" s="41">
        <f>SUM(J22:J23)</f>
        <v>13.4</v>
      </c>
      <c r="K24" s="40">
        <f>SUM(K22:K23)</f>
        <v>1.65</v>
      </c>
      <c r="N24" s="1"/>
    </row>
    <row r="25" spans="2:14" ht="5.0999999999999996" customHeight="1" thickBot="1" x14ac:dyDescent="0.25">
      <c r="N25" s="1"/>
    </row>
    <row r="26" spans="2:14" ht="15" customHeight="1" thickBot="1" x14ac:dyDescent="0.3">
      <c r="B26" s="132" t="s">
        <v>23</v>
      </c>
      <c r="C26" s="133"/>
      <c r="D26" s="134"/>
      <c r="E26" s="32">
        <f>H24</f>
        <v>11</v>
      </c>
      <c r="F26" s="31" t="s">
        <v>21</v>
      </c>
      <c r="N26" s="1"/>
    </row>
    <row r="27" spans="2:14" ht="15" customHeight="1" thickTop="1" thickBot="1" x14ac:dyDescent="0.3">
      <c r="B27" s="117" t="s">
        <v>22</v>
      </c>
      <c r="C27" s="118"/>
      <c r="D27" s="118"/>
      <c r="E27" s="30">
        <f>I24+J24+H19</f>
        <v>36</v>
      </c>
      <c r="F27" s="29" t="s">
        <v>21</v>
      </c>
      <c r="N27" s="1"/>
    </row>
    <row r="28" spans="2:14" ht="9.9499999999999993" customHeight="1" x14ac:dyDescent="0.25">
      <c r="B28" s="24"/>
      <c r="C28" s="24"/>
      <c r="D28" s="24"/>
      <c r="E28" s="23"/>
      <c r="F28" s="22"/>
      <c r="N28" s="1"/>
    </row>
    <row r="29" spans="2:14" s="1" customFormat="1" x14ac:dyDescent="0.2"/>
    <row r="30" spans="2:14" ht="30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2">
      <c r="B31" s="108" t="s">
        <v>19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21"/>
    </row>
    <row r="32" spans="2:14" ht="9.9499999999999993" customHeight="1" thickBot="1" x14ac:dyDescent="0.25">
      <c r="N32" s="1"/>
    </row>
    <row r="33" spans="1:16" ht="15" customHeight="1" thickBot="1" x14ac:dyDescent="0.3">
      <c r="B33" s="20" t="s">
        <v>18</v>
      </c>
      <c r="C33" s="9"/>
      <c r="N33" s="19"/>
    </row>
    <row r="34" spans="1:16" ht="15" customHeight="1" x14ac:dyDescent="0.2">
      <c r="A34" s="1"/>
      <c r="B34" s="123" t="s">
        <v>15</v>
      </c>
      <c r="C34" s="125" t="s">
        <v>14</v>
      </c>
      <c r="D34" s="127" t="s">
        <v>13</v>
      </c>
      <c r="E34" s="125" t="s">
        <v>12</v>
      </c>
      <c r="F34" s="130" t="s">
        <v>7</v>
      </c>
      <c r="G34" s="111" t="s">
        <v>11</v>
      </c>
      <c r="H34" s="112"/>
      <c r="I34" s="112"/>
      <c r="J34" s="112"/>
      <c r="K34" s="112"/>
      <c r="L34" s="113"/>
      <c r="M34" s="109" t="s">
        <v>10</v>
      </c>
      <c r="N34" s="18"/>
      <c r="O34" s="17"/>
      <c r="P34" s="17"/>
    </row>
    <row r="35" spans="1:16" ht="15" customHeight="1" thickBot="1" x14ac:dyDescent="0.25">
      <c r="A35" s="1"/>
      <c r="B35" s="124"/>
      <c r="C35" s="126"/>
      <c r="D35" s="128"/>
      <c r="E35" s="126"/>
      <c r="F35" s="131" t="s">
        <v>16</v>
      </c>
      <c r="G35" s="16" t="s">
        <v>9</v>
      </c>
      <c r="H35" s="16" t="s">
        <v>8</v>
      </c>
      <c r="I35" s="16" t="s">
        <v>7</v>
      </c>
      <c r="J35" s="16" t="s">
        <v>9</v>
      </c>
      <c r="K35" s="15" t="s">
        <v>8</v>
      </c>
      <c r="L35" s="15" t="s">
        <v>7</v>
      </c>
      <c r="M35" s="110"/>
      <c r="N35" s="3"/>
      <c r="O35" s="2"/>
      <c r="P35" s="2"/>
    </row>
    <row r="36" spans="1:16" s="1" customFormat="1" ht="15" customHeight="1" x14ac:dyDescent="0.2">
      <c r="B36" s="76" t="s">
        <v>50</v>
      </c>
      <c r="C36" s="5">
        <v>0.15</v>
      </c>
      <c r="D36" s="5">
        <v>7.03</v>
      </c>
      <c r="E36" s="5">
        <v>2.6</v>
      </c>
      <c r="F36" s="78">
        <f t="shared" ref="F36:F40" si="7">D36*E36</f>
        <v>18.278000000000002</v>
      </c>
      <c r="G36" s="81"/>
      <c r="H36" s="82"/>
      <c r="I36" s="83"/>
      <c r="J36" s="84"/>
      <c r="K36" s="82"/>
      <c r="L36" s="85"/>
      <c r="M36" s="79">
        <f>F36</f>
        <v>18.278000000000002</v>
      </c>
      <c r="N36" s="8"/>
      <c r="O36" s="8"/>
      <c r="P36" s="8"/>
    </row>
    <row r="37" spans="1:16" s="1" customFormat="1" ht="15" customHeight="1" x14ac:dyDescent="0.2">
      <c r="B37" s="77" t="s">
        <v>51</v>
      </c>
      <c r="C37" s="5">
        <v>0.15</v>
      </c>
      <c r="D37" s="5">
        <f>6.9+3.91</f>
        <v>10.81</v>
      </c>
      <c r="E37" s="5">
        <v>2.6</v>
      </c>
      <c r="F37" s="78">
        <f t="shared" si="7"/>
        <v>28.106000000000002</v>
      </c>
      <c r="G37" s="86" t="s">
        <v>4</v>
      </c>
      <c r="H37" s="6">
        <v>3</v>
      </c>
      <c r="I37" s="12">
        <f>H37*(VLOOKUP(G37,$B$22:$F$23,5,0))</f>
        <v>13.5</v>
      </c>
      <c r="J37" s="11"/>
      <c r="K37" s="14"/>
      <c r="L37" s="87"/>
      <c r="M37" s="79">
        <f>IF(I37&gt;=2,F37-I37,IF(L37&gt;=2,F37-L37,0))</f>
        <v>14.606000000000002</v>
      </c>
      <c r="N37" s="8"/>
      <c r="O37" s="8"/>
      <c r="P37" s="8"/>
    </row>
    <row r="38" spans="1:16" s="1" customFormat="1" ht="15" customHeight="1" x14ac:dyDescent="0.2">
      <c r="B38" s="77" t="s">
        <v>17</v>
      </c>
      <c r="C38" s="5">
        <v>0.15</v>
      </c>
      <c r="D38" s="5">
        <v>13.66</v>
      </c>
      <c r="E38" s="5">
        <v>2.6</v>
      </c>
      <c r="F38" s="78">
        <f t="shared" si="7"/>
        <v>35.515999999999998</v>
      </c>
      <c r="G38" s="86" t="s">
        <v>4</v>
      </c>
      <c r="H38" s="6">
        <v>1</v>
      </c>
      <c r="I38" s="12">
        <f>H38*(VLOOKUP(G38,$B$22:$F$23,5,0))</f>
        <v>4.5</v>
      </c>
      <c r="J38" s="11" t="s">
        <v>3</v>
      </c>
      <c r="K38" s="6">
        <v>1</v>
      </c>
      <c r="L38" s="87">
        <f>K38*(VLOOKUP(J38,$B$17:$F$18,5,0))</f>
        <v>1.8900000000000001</v>
      </c>
      <c r="M38" s="79">
        <f>IF(I38&gt;=2,F38-I38,IF(L38&gt;=2,F38-L38,0))</f>
        <v>31.015999999999998</v>
      </c>
      <c r="N38" s="8"/>
      <c r="O38" s="8"/>
      <c r="P38" s="8"/>
    </row>
    <row r="39" spans="1:16" s="1" customFormat="1" ht="15" customHeight="1" x14ac:dyDescent="0.2">
      <c r="B39" s="77" t="s">
        <v>52</v>
      </c>
      <c r="C39" s="5">
        <v>0.15</v>
      </c>
      <c r="D39" s="5">
        <v>19</v>
      </c>
      <c r="E39" s="5">
        <v>2.6</v>
      </c>
      <c r="F39" s="78">
        <f t="shared" si="7"/>
        <v>49.4</v>
      </c>
      <c r="G39" s="91" t="s">
        <v>6</v>
      </c>
      <c r="H39" s="6">
        <v>1</v>
      </c>
      <c r="I39" s="12">
        <f>H39*(VLOOKUP(G39,$B$22:$F$23,5,0))</f>
        <v>3.75</v>
      </c>
      <c r="J39" s="92" t="s">
        <v>5</v>
      </c>
      <c r="K39" s="6">
        <v>2</v>
      </c>
      <c r="L39" s="88">
        <f>K39*(VLOOKUP(J39,$B$17:$F$18,5,0))</f>
        <v>7.5600000000000005</v>
      </c>
      <c r="M39" s="79">
        <f>F39-I39-L39</f>
        <v>38.089999999999996</v>
      </c>
      <c r="N39" s="8"/>
      <c r="O39" s="8"/>
      <c r="P39" s="8"/>
    </row>
    <row r="40" spans="1:16" s="1" customFormat="1" ht="15" customHeight="1" x14ac:dyDescent="0.2">
      <c r="B40" s="94" t="s">
        <v>53</v>
      </c>
      <c r="C40" s="13">
        <v>0.15</v>
      </c>
      <c r="D40" s="13">
        <f>3.42*2</f>
        <v>6.84</v>
      </c>
      <c r="E40" s="13">
        <v>2.6</v>
      </c>
      <c r="F40" s="89">
        <f t="shared" si="7"/>
        <v>17.783999999999999</v>
      </c>
      <c r="G40" s="91" t="s">
        <v>6</v>
      </c>
      <c r="H40" s="6">
        <v>2</v>
      </c>
      <c r="I40" s="12">
        <f>H40*(VLOOKUP(G40,$B$22:$F$23,5,0))</f>
        <v>7.5</v>
      </c>
      <c r="J40" s="11"/>
      <c r="K40" s="6"/>
      <c r="L40" s="88"/>
      <c r="M40" s="79">
        <f>F40-I40-L40</f>
        <v>10.283999999999999</v>
      </c>
      <c r="N40" s="8"/>
      <c r="O40" s="8"/>
      <c r="P40" s="8"/>
    </row>
    <row r="41" spans="1:16" s="1" customFormat="1" ht="15" customHeight="1" thickBot="1" x14ac:dyDescent="0.25">
      <c r="B41" s="95" t="s">
        <v>54</v>
      </c>
      <c r="C41" s="96">
        <v>0.15</v>
      </c>
      <c r="D41" s="96"/>
      <c r="E41" s="96"/>
      <c r="F41" s="97">
        <f>11.54*2</f>
        <v>23.08</v>
      </c>
      <c r="G41" s="98"/>
      <c r="H41" s="99"/>
      <c r="I41" s="100"/>
      <c r="J41" s="101"/>
      <c r="K41" s="99"/>
      <c r="L41" s="102"/>
      <c r="M41" s="103">
        <f>F41</f>
        <v>23.08</v>
      </c>
      <c r="N41" s="8"/>
      <c r="O41" s="8"/>
      <c r="P41" s="8"/>
    </row>
    <row r="42" spans="1:16" ht="15" customHeight="1" thickBot="1" x14ac:dyDescent="0.25">
      <c r="B42" s="106" t="s">
        <v>2</v>
      </c>
      <c r="C42" s="107"/>
      <c r="D42" s="42">
        <f>SUM(D36:D40)</f>
        <v>57.34</v>
      </c>
      <c r="E42" s="42"/>
      <c r="F42" s="40"/>
      <c r="G42" s="114"/>
      <c r="H42" s="115"/>
      <c r="I42" s="115"/>
      <c r="J42" s="115"/>
      <c r="K42" s="115"/>
      <c r="L42" s="116"/>
      <c r="M42" s="80">
        <f>SUM(M36:M41)</f>
        <v>135.35399999999998</v>
      </c>
      <c r="N42" s="8"/>
      <c r="O42" s="7"/>
      <c r="P42" s="7"/>
    </row>
    <row r="43" spans="1:16" ht="9.9499999999999993" customHeight="1" thickBot="1" x14ac:dyDescent="0.25">
      <c r="N43" s="4"/>
      <c r="O43" s="2"/>
      <c r="P43" s="2"/>
    </row>
    <row r="44" spans="1:16" ht="15" customHeight="1" thickBot="1" x14ac:dyDescent="0.3">
      <c r="B44" s="104" t="s">
        <v>1</v>
      </c>
      <c r="C44" s="105"/>
      <c r="D44" s="105"/>
      <c r="E44" s="73">
        <f>M42</f>
        <v>135.35399999999998</v>
      </c>
      <c r="F44" s="74" t="s">
        <v>0</v>
      </c>
      <c r="N44" s="4"/>
      <c r="O44" s="2"/>
      <c r="P44" s="2"/>
    </row>
    <row r="45" spans="1:16" ht="13.5" thickBot="1" x14ac:dyDescent="0.25"/>
    <row r="46" spans="1:16" ht="15.75" thickBot="1" x14ac:dyDescent="0.3">
      <c r="B46" s="104" t="s">
        <v>49</v>
      </c>
      <c r="C46" s="105"/>
      <c r="D46" s="105"/>
      <c r="E46" s="73">
        <f>D42</f>
        <v>57.34</v>
      </c>
      <c r="F46" s="74" t="s">
        <v>21</v>
      </c>
    </row>
    <row r="50" spans="9:9" x14ac:dyDescent="0.2">
      <c r="I50" s="93"/>
    </row>
    <row r="189" spans="14:14" x14ac:dyDescent="0.2">
      <c r="N189" s="1"/>
    </row>
    <row r="190" spans="14:14" x14ac:dyDescent="0.2">
      <c r="N190" s="1"/>
    </row>
    <row r="191" spans="14:14" s="1" customFormat="1" x14ac:dyDescent="0.2"/>
  </sheetData>
  <mergeCells count="25">
    <mergeCell ref="C1:M1"/>
    <mergeCell ref="C2:M2"/>
    <mergeCell ref="C3:M3"/>
    <mergeCell ref="C4:M4"/>
    <mergeCell ref="C5:M5"/>
    <mergeCell ref="C6:M6"/>
    <mergeCell ref="B24:F24"/>
    <mergeCell ref="B19:F19"/>
    <mergeCell ref="B34:B35"/>
    <mergeCell ref="C34:C35"/>
    <mergeCell ref="D34:D35"/>
    <mergeCell ref="B11:M11"/>
    <mergeCell ref="E34:E35"/>
    <mergeCell ref="F34:F35"/>
    <mergeCell ref="B12:M12"/>
    <mergeCell ref="B26:D26"/>
    <mergeCell ref="B46:D46"/>
    <mergeCell ref="B44:D44"/>
    <mergeCell ref="B42:C42"/>
    <mergeCell ref="B14:K14"/>
    <mergeCell ref="B31:M31"/>
    <mergeCell ref="M34:M35"/>
    <mergeCell ref="G34:L34"/>
    <mergeCell ref="G42:L42"/>
    <mergeCell ref="B27:D27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Footer>Página &amp;P&amp;RMemória de Cálculo - Humaitá - Alv, Rev, Sol, Peit e Pint - Anexo 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17"/>
  <sheetViews>
    <sheetView view="pageBreakPreview" zoomScale="115" zoomScaleNormal="100" zoomScaleSheetLayoutView="115" workbookViewId="0">
      <selection activeCell="H5" sqref="H5"/>
    </sheetView>
  </sheetViews>
  <sheetFormatPr defaultRowHeight="12.75" x14ac:dyDescent="0.2"/>
  <cols>
    <col min="1" max="1" width="17.7109375" customWidth="1"/>
    <col min="2" max="2" width="32.140625" customWidth="1"/>
    <col min="4" max="4" width="15.140625" customWidth="1"/>
  </cols>
  <sheetData>
    <row r="1" spans="1:13" x14ac:dyDescent="0.2">
      <c r="A1" s="137" t="s">
        <v>41</v>
      </c>
      <c r="B1" s="138"/>
      <c r="C1" s="138"/>
      <c r="D1" s="138"/>
      <c r="E1" s="138"/>
      <c r="F1" s="139"/>
      <c r="G1" s="64"/>
      <c r="H1" s="64"/>
      <c r="I1" s="64"/>
      <c r="J1" s="64"/>
      <c r="K1" s="64"/>
      <c r="L1" s="64"/>
      <c r="M1" s="64"/>
    </row>
    <row r="2" spans="1:13" x14ac:dyDescent="0.2">
      <c r="A2" s="135" t="s">
        <v>40</v>
      </c>
      <c r="B2" s="119"/>
      <c r="C2" s="119"/>
      <c r="D2" s="119"/>
      <c r="E2" s="119"/>
      <c r="F2" s="136"/>
      <c r="G2" s="64"/>
      <c r="H2" s="64"/>
      <c r="I2" s="64"/>
      <c r="J2" s="64"/>
      <c r="K2" s="64"/>
      <c r="L2" s="64"/>
      <c r="M2" s="64"/>
    </row>
    <row r="3" spans="1:13" x14ac:dyDescent="0.2">
      <c r="A3" s="135" t="s">
        <v>39</v>
      </c>
      <c r="B3" s="119"/>
      <c r="C3" s="119"/>
      <c r="D3" s="119"/>
      <c r="E3" s="119"/>
      <c r="F3" s="136"/>
      <c r="G3" s="64"/>
      <c r="H3" s="64"/>
      <c r="I3" s="64"/>
      <c r="J3" s="64"/>
      <c r="K3" s="64"/>
      <c r="L3" s="64"/>
      <c r="M3" s="64"/>
    </row>
    <row r="4" spans="1:13" x14ac:dyDescent="0.2">
      <c r="A4" s="135" t="s">
        <v>38</v>
      </c>
      <c r="B4" s="119"/>
      <c r="C4" s="119"/>
      <c r="D4" s="119"/>
      <c r="E4" s="119"/>
      <c r="F4" s="136"/>
      <c r="G4" s="64"/>
      <c r="H4" s="64"/>
      <c r="I4" s="64"/>
      <c r="J4" s="64"/>
      <c r="K4" s="64"/>
      <c r="L4" s="64"/>
      <c r="M4" s="64"/>
    </row>
    <row r="5" spans="1:13" x14ac:dyDescent="0.2">
      <c r="A5" s="135" t="s">
        <v>37</v>
      </c>
      <c r="B5" s="119"/>
      <c r="C5" s="119"/>
      <c r="D5" s="119"/>
      <c r="E5" s="119"/>
      <c r="F5" s="136"/>
      <c r="G5" s="64"/>
      <c r="H5" s="64"/>
      <c r="I5" s="64"/>
      <c r="J5" s="64"/>
      <c r="K5" s="64"/>
      <c r="L5" s="64"/>
      <c r="M5" s="64"/>
    </row>
    <row r="6" spans="1:13" x14ac:dyDescent="0.2">
      <c r="A6" s="135" t="s">
        <v>36</v>
      </c>
      <c r="B6" s="119"/>
      <c r="C6" s="119"/>
      <c r="D6" s="119"/>
      <c r="E6" s="119"/>
      <c r="F6" s="136"/>
      <c r="G6" s="64"/>
      <c r="H6" s="64"/>
      <c r="I6" s="64"/>
      <c r="J6" s="64"/>
      <c r="K6" s="64"/>
      <c r="L6" s="64"/>
      <c r="M6" s="64"/>
    </row>
    <row r="7" spans="1:13" x14ac:dyDescent="0.2">
      <c r="A7" s="65"/>
      <c r="B7" s="39"/>
      <c r="C7" s="39"/>
      <c r="D7" s="39"/>
      <c r="E7" s="39"/>
      <c r="F7" s="66"/>
    </row>
    <row r="8" spans="1:13" x14ac:dyDescent="0.2">
      <c r="A8" s="65"/>
      <c r="B8" s="39"/>
      <c r="C8" s="39"/>
      <c r="D8" s="39"/>
      <c r="E8" s="39"/>
      <c r="F8" s="66"/>
    </row>
    <row r="9" spans="1:13" ht="13.5" thickBot="1" x14ac:dyDescent="0.25">
      <c r="A9" s="65"/>
      <c r="B9" s="39"/>
      <c r="C9" s="39"/>
      <c r="D9" s="39"/>
      <c r="E9" s="39"/>
      <c r="F9" s="66"/>
    </row>
    <row r="10" spans="1:13" s="54" customFormat="1" ht="30" customHeight="1" thickBot="1" x14ac:dyDescent="0.25">
      <c r="A10" s="67"/>
      <c r="B10" s="61" t="s">
        <v>42</v>
      </c>
      <c r="C10" s="62" t="s">
        <v>43</v>
      </c>
      <c r="D10" s="63" t="s">
        <v>2</v>
      </c>
      <c r="E10" s="68"/>
      <c r="F10" s="69"/>
    </row>
    <row r="11" spans="1:13" s="54" customFormat="1" ht="30" customHeight="1" x14ac:dyDescent="0.2">
      <c r="A11" s="67"/>
      <c r="B11" s="55" t="s">
        <v>45</v>
      </c>
      <c r="C11" s="56" t="s">
        <v>44</v>
      </c>
      <c r="D11" s="59">
        <f>'ALV, SOL, PEIT, VERGA'!E26</f>
        <v>11</v>
      </c>
      <c r="E11" s="68"/>
      <c r="F11" s="69"/>
    </row>
    <row r="12" spans="1:13" s="54" customFormat="1" ht="30" customHeight="1" x14ac:dyDescent="0.2">
      <c r="A12" s="67"/>
      <c r="B12" s="55" t="s">
        <v>49</v>
      </c>
      <c r="C12" s="56" t="s">
        <v>44</v>
      </c>
      <c r="D12" s="59">
        <f>'ALV, SOL, PEIT, VERGA'!E46</f>
        <v>57.34</v>
      </c>
      <c r="E12" s="68"/>
      <c r="F12" s="69"/>
    </row>
    <row r="13" spans="1:13" s="54" customFormat="1" ht="30" customHeight="1" x14ac:dyDescent="0.2">
      <c r="A13" s="67"/>
      <c r="B13" s="55" t="s">
        <v>46</v>
      </c>
      <c r="C13" s="56" t="s">
        <v>44</v>
      </c>
      <c r="D13" s="59">
        <f>'ALV, SOL, PEIT, VERGA'!E27</f>
        <v>36</v>
      </c>
      <c r="E13" s="68"/>
      <c r="F13" s="69"/>
    </row>
    <row r="14" spans="1:13" s="54" customFormat="1" ht="30" customHeight="1" thickBot="1" x14ac:dyDescent="0.25">
      <c r="A14" s="67"/>
      <c r="B14" s="57" t="s">
        <v>1</v>
      </c>
      <c r="C14" s="58" t="s">
        <v>47</v>
      </c>
      <c r="D14" s="60">
        <f>'ALV, SOL, PEIT, VERGA'!E44</f>
        <v>135.35399999999998</v>
      </c>
      <c r="E14" s="68"/>
      <c r="F14" s="69"/>
    </row>
    <row r="15" spans="1:13" x14ac:dyDescent="0.2">
      <c r="A15" s="65"/>
      <c r="B15" s="39"/>
      <c r="C15" s="39"/>
      <c r="D15" s="39"/>
      <c r="E15" s="39"/>
      <c r="F15" s="66"/>
    </row>
    <row r="16" spans="1:13" x14ac:dyDescent="0.2">
      <c r="A16" s="65"/>
      <c r="B16" s="39"/>
      <c r="C16" s="39"/>
      <c r="D16" s="39"/>
      <c r="E16" s="39"/>
      <c r="F16" s="66"/>
    </row>
    <row r="17" spans="1:6" x14ac:dyDescent="0.2">
      <c r="A17" s="70"/>
      <c r="B17" s="71"/>
      <c r="C17" s="71"/>
      <c r="D17" s="71"/>
      <c r="E17" s="71"/>
      <c r="F17" s="72"/>
    </row>
  </sheetData>
  <mergeCells count="6">
    <mergeCell ref="A5:F5"/>
    <mergeCell ref="A6:F6"/>
    <mergeCell ref="A1:F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ALV, SOL, PEIT, VERGA</vt:lpstr>
      <vt:lpstr>RESUMO</vt:lpstr>
      <vt:lpstr>'ALV, SOL, PEIT, VERGA'!Area_de_impressao</vt:lpstr>
      <vt:lpstr>'ALV, SOL, PEIT, VERGA'!Titulos_de_impressao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Souza Carvalho</dc:creator>
  <cp:lastModifiedBy>Adriano Souza Carvalho</cp:lastModifiedBy>
  <cp:lastPrinted>2016-10-17T19:48:39Z</cp:lastPrinted>
  <dcterms:created xsi:type="dcterms:W3CDTF">2016-08-19T18:27:06Z</dcterms:created>
  <dcterms:modified xsi:type="dcterms:W3CDTF">2016-10-17T19:48:49Z</dcterms:modified>
</cp:coreProperties>
</file>