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71-PROJETO BÁSICO\PB-2016\LÁBREA\LICITAÇÃO ORIGINAL\2016-10-d01-IFAM-LABREA-2.Memórias de Calculo\"/>
    </mc:Choice>
  </mc:AlternateContent>
  <bookViews>
    <workbookView xWindow="24870" yWindow="-285" windowWidth="25440" windowHeight="11760" tabRatio="832" activeTab="2"/>
  </bookViews>
  <sheets>
    <sheet name="CHAPISCO" sheetId="26" r:id="rId1"/>
    <sheet name="EMBOÇO, REBOCO" sheetId="27" r:id="rId2"/>
    <sheet name="PINT, CER" sheetId="28" r:id="rId3"/>
    <sheet name="RESUMO" sheetId="23" r:id="rId4"/>
  </sheets>
  <definedNames>
    <definedName name="_xlnm.Print_Area" localSheetId="0">CHAPISCO!$A$1:$K$62</definedName>
    <definedName name="_xlnm.Print_Area" localSheetId="1">'EMBOÇO, REBOCO'!$A$1:$N$62</definedName>
    <definedName name="_xlnm.Print_Area" localSheetId="2">'PINT, CER'!$A$1:$N$124</definedName>
    <definedName name="_xlnm.Print_Area" localSheetId="3">RESUMO!$B$1:$F$30</definedName>
    <definedName name="_xlnm.Print_Titles" localSheetId="2">'PINT, CER'!$1:$16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0" i="28" l="1"/>
  <c r="D69" i="27" l="1"/>
  <c r="M123" i="28"/>
  <c r="N123" i="28"/>
  <c r="D134" i="28"/>
  <c r="D133" i="28"/>
  <c r="K50" i="28"/>
  <c r="L50" i="28"/>
  <c r="I50" i="28"/>
  <c r="J50" i="28"/>
  <c r="L60" i="28"/>
  <c r="K60" i="28"/>
  <c r="L49" i="28"/>
  <c r="K49" i="28"/>
  <c r="E48" i="28"/>
  <c r="D48" i="28"/>
  <c r="C48" i="28"/>
  <c r="L25" i="28"/>
  <c r="K25" i="28"/>
  <c r="C20" i="28"/>
  <c r="C24" i="28"/>
  <c r="C25" i="28" s="1"/>
  <c r="H80" i="28"/>
  <c r="G80" i="28"/>
  <c r="E80" i="28"/>
  <c r="D80" i="28"/>
  <c r="C80" i="28"/>
  <c r="F79" i="28"/>
  <c r="F80" i="28" s="1"/>
  <c r="H76" i="28"/>
  <c r="G76" i="28"/>
  <c r="F76" i="28"/>
  <c r="E76" i="28"/>
  <c r="C76" i="28"/>
  <c r="D76" i="28"/>
  <c r="H68" i="28"/>
  <c r="G68" i="28"/>
  <c r="F68" i="28"/>
  <c r="E68" i="28"/>
  <c r="D68" i="28"/>
  <c r="C68" i="28"/>
  <c r="H60" i="28"/>
  <c r="E60" i="28"/>
  <c r="D60" i="28"/>
  <c r="G59" i="28"/>
  <c r="G60" i="28" s="1"/>
  <c r="F59" i="28"/>
  <c r="F60" i="28" s="1"/>
  <c r="E59" i="28"/>
  <c r="C60" i="28"/>
  <c r="H49" i="28"/>
  <c r="G49" i="28"/>
  <c r="F49" i="28"/>
  <c r="D49" i="28"/>
  <c r="C49" i="28"/>
  <c r="E49" i="28"/>
  <c r="H25" i="28"/>
  <c r="G25" i="28"/>
  <c r="F25" i="28"/>
  <c r="E25" i="28"/>
  <c r="D25" i="28"/>
  <c r="L76" i="28" l="1"/>
  <c r="K76" i="28"/>
  <c r="L68" i="28"/>
  <c r="K68" i="28"/>
  <c r="J80" i="28"/>
  <c r="I80" i="28"/>
  <c r="D129" i="28" l="1"/>
  <c r="F34" i="26" l="1"/>
  <c r="F38" i="26"/>
  <c r="F38" i="27"/>
  <c r="F34" i="27"/>
  <c r="C98" i="28" l="1"/>
  <c r="C94" i="28"/>
  <c r="C90" i="28"/>
  <c r="H41" i="26"/>
  <c r="F41" i="26"/>
  <c r="E41" i="26"/>
  <c r="D41" i="26"/>
  <c r="C41" i="26"/>
  <c r="H37" i="26"/>
  <c r="F37" i="26"/>
  <c r="E37" i="26"/>
  <c r="D37" i="26"/>
  <c r="C37" i="26"/>
  <c r="H41" i="27"/>
  <c r="F41" i="27"/>
  <c r="E41" i="27"/>
  <c r="D41" i="27"/>
  <c r="C41" i="27"/>
  <c r="H37" i="27"/>
  <c r="F37" i="27"/>
  <c r="E37" i="27"/>
  <c r="D37" i="27"/>
  <c r="C37" i="27"/>
  <c r="D36" i="28"/>
  <c r="D40" i="28"/>
  <c r="E32" i="28"/>
  <c r="D32" i="28"/>
  <c r="C32" i="28"/>
  <c r="F28" i="28"/>
  <c r="D28" i="28"/>
  <c r="E20" i="28"/>
  <c r="I60" i="27"/>
  <c r="I61" i="27" s="1"/>
  <c r="J60" i="26"/>
  <c r="I60" i="26"/>
  <c r="I61" i="26" s="1"/>
  <c r="H60" i="26"/>
  <c r="G60" i="26"/>
  <c r="H106" i="28"/>
  <c r="G106" i="28"/>
  <c r="F106" i="28"/>
  <c r="E106" i="28"/>
  <c r="D106" i="28"/>
  <c r="C105" i="28"/>
  <c r="C106" i="28" s="1"/>
  <c r="I41" i="26" l="1"/>
  <c r="I37" i="26"/>
  <c r="L37" i="27"/>
  <c r="L41" i="27"/>
  <c r="K37" i="27"/>
  <c r="K41" i="27"/>
  <c r="M106" i="28"/>
  <c r="N106" i="28"/>
  <c r="D83" i="28"/>
  <c r="C83" i="28"/>
  <c r="D71" i="28"/>
  <c r="C63" i="28"/>
  <c r="C55" i="28"/>
  <c r="C117" i="28"/>
  <c r="C118" i="28" s="1"/>
  <c r="N118" i="28" s="1"/>
  <c r="C113" i="28"/>
  <c r="C114" i="28" s="1"/>
  <c r="N114" i="28" s="1"/>
  <c r="C109" i="28"/>
  <c r="C110" i="28" s="1"/>
  <c r="N110" i="28" s="1"/>
  <c r="H60" i="27"/>
  <c r="G60" i="27"/>
  <c r="N122" i="28"/>
  <c r="H122" i="28"/>
  <c r="G122" i="28"/>
  <c r="H118" i="28"/>
  <c r="G118" i="28"/>
  <c r="F118" i="28"/>
  <c r="E118" i="28"/>
  <c r="D118" i="28"/>
  <c r="H114" i="28"/>
  <c r="G114" i="28"/>
  <c r="F114" i="28"/>
  <c r="E114" i="28"/>
  <c r="D114" i="28"/>
  <c r="H110" i="28"/>
  <c r="G110" i="28"/>
  <c r="F110" i="28"/>
  <c r="E110" i="28"/>
  <c r="D110" i="28"/>
  <c r="C55" i="27"/>
  <c r="C56" i="27" s="1"/>
  <c r="N56" i="27" s="1"/>
  <c r="C51" i="27"/>
  <c r="C52" i="27" s="1"/>
  <c r="N52" i="27" s="1"/>
  <c r="C47" i="27"/>
  <c r="C48" i="27" s="1"/>
  <c r="N48" i="27" s="1"/>
  <c r="F32" i="27"/>
  <c r="D32" i="27"/>
  <c r="C32" i="27"/>
  <c r="D28" i="27"/>
  <c r="C24" i="27"/>
  <c r="G20" i="27"/>
  <c r="F20" i="27"/>
  <c r="E20" i="27"/>
  <c r="C20" i="27"/>
  <c r="C55" i="26"/>
  <c r="C56" i="26" s="1"/>
  <c r="C51" i="26"/>
  <c r="C47" i="26"/>
  <c r="C48" i="26" s="1"/>
  <c r="K48" i="26" s="1"/>
  <c r="F32" i="26"/>
  <c r="D32" i="26"/>
  <c r="C32" i="26"/>
  <c r="D28" i="26"/>
  <c r="C24" i="26"/>
  <c r="E20" i="26"/>
  <c r="G20" i="26"/>
  <c r="F20" i="26"/>
  <c r="C20" i="26"/>
  <c r="H56" i="27"/>
  <c r="G56" i="27"/>
  <c r="F56" i="27"/>
  <c r="E56" i="27"/>
  <c r="D56" i="27"/>
  <c r="H52" i="27"/>
  <c r="G52" i="27"/>
  <c r="F52" i="27"/>
  <c r="E52" i="27"/>
  <c r="D52" i="27"/>
  <c r="H48" i="27"/>
  <c r="G48" i="27"/>
  <c r="F48" i="27"/>
  <c r="E48" i="27"/>
  <c r="D48" i="27"/>
  <c r="H56" i="26"/>
  <c r="G56" i="26"/>
  <c r="F56" i="26"/>
  <c r="E56" i="26"/>
  <c r="D56" i="26"/>
  <c r="H52" i="26"/>
  <c r="G52" i="26"/>
  <c r="F52" i="26"/>
  <c r="E52" i="26"/>
  <c r="D52" i="26"/>
  <c r="C52" i="26"/>
  <c r="K52" i="26" s="1"/>
  <c r="H48" i="26"/>
  <c r="G48" i="26"/>
  <c r="F48" i="26"/>
  <c r="E48" i="26"/>
  <c r="D48" i="26"/>
  <c r="M122" i="28" l="1"/>
  <c r="M60" i="27"/>
  <c r="M61" i="27" s="1"/>
  <c r="D71" i="27" s="1"/>
  <c r="E22" i="23" s="1"/>
  <c r="J60" i="27"/>
  <c r="K60" i="26"/>
  <c r="N60" i="27"/>
  <c r="N61" i="27" s="1"/>
  <c r="D70" i="27" s="1"/>
  <c r="E21" i="23" s="1"/>
  <c r="M118" i="28"/>
  <c r="M114" i="28"/>
  <c r="M110" i="28"/>
  <c r="M56" i="27"/>
  <c r="M48" i="27"/>
  <c r="M52" i="27"/>
  <c r="J56" i="26"/>
  <c r="K56" i="26"/>
  <c r="K61" i="26" s="1"/>
  <c r="D67" i="26" s="1"/>
  <c r="E15" i="23" s="1"/>
  <c r="J48" i="26"/>
  <c r="J52" i="26"/>
  <c r="H45" i="28"/>
  <c r="G45" i="28"/>
  <c r="F45" i="28"/>
  <c r="E45" i="28"/>
  <c r="D45" i="28"/>
  <c r="C45" i="28"/>
  <c r="H41" i="28"/>
  <c r="G41" i="28"/>
  <c r="F41" i="28"/>
  <c r="E41" i="28"/>
  <c r="D41" i="28"/>
  <c r="C41" i="28"/>
  <c r="H37" i="28"/>
  <c r="G37" i="28"/>
  <c r="F37" i="28"/>
  <c r="E37" i="28"/>
  <c r="D37" i="28"/>
  <c r="C37" i="28"/>
  <c r="H33" i="28"/>
  <c r="G33" i="28"/>
  <c r="F33" i="28"/>
  <c r="E33" i="28"/>
  <c r="D33" i="28"/>
  <c r="C33" i="28"/>
  <c r="H29" i="28"/>
  <c r="G29" i="28"/>
  <c r="F29" i="28"/>
  <c r="E29" i="28"/>
  <c r="D29" i="28"/>
  <c r="C29" i="28"/>
  <c r="H21" i="28"/>
  <c r="G21" i="28"/>
  <c r="F21" i="28"/>
  <c r="E21" i="28"/>
  <c r="D21" i="28"/>
  <c r="C21" i="28"/>
  <c r="H99" i="28"/>
  <c r="G99" i="28"/>
  <c r="F99" i="28"/>
  <c r="E99" i="28"/>
  <c r="D99" i="28"/>
  <c r="C99" i="28"/>
  <c r="N99" i="28" s="1"/>
  <c r="H95" i="28"/>
  <c r="G95" i="28"/>
  <c r="F95" i="28"/>
  <c r="E95" i="28"/>
  <c r="D95" i="28"/>
  <c r="C95" i="28"/>
  <c r="N95" i="28" s="1"/>
  <c r="H91" i="28"/>
  <c r="G91" i="28"/>
  <c r="F91" i="28"/>
  <c r="E91" i="28"/>
  <c r="D91" i="28"/>
  <c r="C91" i="28"/>
  <c r="N91" i="28" s="1"/>
  <c r="H84" i="28"/>
  <c r="G84" i="28"/>
  <c r="F84" i="28"/>
  <c r="E84" i="28"/>
  <c r="D84" i="28"/>
  <c r="C84" i="28"/>
  <c r="H72" i="28"/>
  <c r="G72" i="28"/>
  <c r="F72" i="28"/>
  <c r="E72" i="28"/>
  <c r="D72" i="28"/>
  <c r="C72" i="28"/>
  <c r="H64" i="28"/>
  <c r="G64" i="28"/>
  <c r="F64" i="28"/>
  <c r="E64" i="28"/>
  <c r="D64" i="28"/>
  <c r="C64" i="28"/>
  <c r="H56" i="28"/>
  <c r="G56" i="28"/>
  <c r="F56" i="28"/>
  <c r="E56" i="28"/>
  <c r="D56" i="28"/>
  <c r="C56" i="28"/>
  <c r="H33" i="27"/>
  <c r="G33" i="27"/>
  <c r="F33" i="27"/>
  <c r="E33" i="27"/>
  <c r="D33" i="27"/>
  <c r="C33" i="27"/>
  <c r="H29" i="27"/>
  <c r="G29" i="27"/>
  <c r="F29" i="27"/>
  <c r="E29" i="27"/>
  <c r="D29" i="27"/>
  <c r="C29" i="27"/>
  <c r="H25" i="27"/>
  <c r="G25" i="27"/>
  <c r="F25" i="27"/>
  <c r="E25" i="27"/>
  <c r="D25" i="27"/>
  <c r="C25" i="27"/>
  <c r="H21" i="27"/>
  <c r="G21" i="27"/>
  <c r="F21" i="27"/>
  <c r="E21" i="27"/>
  <c r="D21" i="27"/>
  <c r="C21" i="27"/>
  <c r="H33" i="26"/>
  <c r="G33" i="26"/>
  <c r="F33" i="26"/>
  <c r="E33" i="26"/>
  <c r="D33" i="26"/>
  <c r="C33" i="26"/>
  <c r="H29" i="26"/>
  <c r="G29" i="26"/>
  <c r="D29" i="26"/>
  <c r="F29" i="26"/>
  <c r="E29" i="26"/>
  <c r="C29" i="26"/>
  <c r="H25" i="26"/>
  <c r="G25" i="26"/>
  <c r="E25" i="26"/>
  <c r="D25" i="26"/>
  <c r="C25" i="26"/>
  <c r="F25" i="26"/>
  <c r="H21" i="26"/>
  <c r="G21" i="26"/>
  <c r="F21" i="26"/>
  <c r="E21" i="26"/>
  <c r="C21" i="26"/>
  <c r="D21" i="26"/>
  <c r="L84" i="28" l="1"/>
  <c r="L85" i="28" s="1"/>
  <c r="E29" i="23" s="1"/>
  <c r="E18" i="23" s="1"/>
  <c r="K84" i="28"/>
  <c r="K85" i="28" s="1"/>
  <c r="E28" i="23" s="1"/>
  <c r="E19" i="23" s="1"/>
  <c r="K42" i="27"/>
  <c r="L42" i="27"/>
  <c r="E20" i="23" s="1"/>
  <c r="J61" i="26"/>
  <c r="D68" i="26" s="1"/>
  <c r="E16" i="23" s="1"/>
  <c r="I72" i="28"/>
  <c r="J56" i="28"/>
  <c r="I56" i="28"/>
  <c r="I33" i="28"/>
  <c r="I41" i="28"/>
  <c r="J64" i="28"/>
  <c r="J72" i="28"/>
  <c r="I29" i="28"/>
  <c r="J37" i="28"/>
  <c r="I45" i="28"/>
  <c r="I37" i="28"/>
  <c r="J45" i="28"/>
  <c r="J29" i="28"/>
  <c r="J21" i="28"/>
  <c r="I21" i="28"/>
  <c r="J33" i="28"/>
  <c r="I64" i="28"/>
  <c r="D132" i="28"/>
  <c r="E27" i="23" s="1"/>
  <c r="J41" i="28"/>
  <c r="I25" i="27"/>
  <c r="J25" i="27"/>
  <c r="J33" i="27"/>
  <c r="I21" i="27"/>
  <c r="J21" i="27"/>
  <c r="I29" i="27"/>
  <c r="I33" i="27"/>
  <c r="J29" i="27"/>
  <c r="M91" i="28"/>
  <c r="N100" i="28"/>
  <c r="M99" i="28"/>
  <c r="M95" i="28"/>
  <c r="I21" i="26"/>
  <c r="I29" i="26"/>
  <c r="I33" i="26"/>
  <c r="I25" i="26"/>
  <c r="I42" i="26" l="1"/>
  <c r="D66" i="26" s="1"/>
  <c r="E14" i="23" s="1"/>
  <c r="I85" i="28"/>
  <c r="J85" i="28"/>
  <c r="J42" i="27"/>
  <c r="D66" i="27" s="1"/>
  <c r="E17" i="23" s="1"/>
  <c r="I42" i="27"/>
  <c r="D67" i="27" s="1"/>
  <c r="M100" i="28"/>
  <c r="D131" i="28" l="1"/>
  <c r="D128" i="28"/>
  <c r="D127" i="28"/>
  <c r="E24" i="23" s="1"/>
  <c r="E25" i="23"/>
  <c r="D126" i="28"/>
  <c r="E23" i="23" s="1"/>
  <c r="E26" i="23" l="1"/>
</calcChain>
</file>

<file path=xl/comments1.xml><?xml version="1.0" encoding="utf-8"?>
<comments xmlns="http://schemas.openxmlformats.org/spreadsheetml/2006/main">
  <authors>
    <author>Adriano Souza Carvalho</author>
  </authors>
  <commentList>
    <comment ref="C20" authorId="0" shapeId="0">
      <text>
        <r>
          <rPr>
            <b/>
            <sz val="9"/>
            <color indexed="81"/>
            <rFont val="Segoe UI"/>
            <family val="2"/>
          </rPr>
          <t>2 x  J 01 = (3,00 x 1,50)</t>
        </r>
      </text>
    </comment>
    <comment ref="E20" authorId="0" shapeId="0">
      <text>
        <r>
          <rPr>
            <b/>
            <sz val="9"/>
            <color indexed="81"/>
            <rFont val="Segoe UI"/>
            <family val="2"/>
          </rPr>
          <t>P 02 = 1,80 x 2,10</t>
        </r>
      </text>
    </comment>
    <comment ref="F20" authorId="0" shapeId="0">
      <text>
        <r>
          <rPr>
            <b/>
            <sz val="9"/>
            <color indexed="81"/>
            <rFont val="Segoe UI"/>
            <family val="2"/>
          </rPr>
          <t>PAREDE DO TANQUE
2,87 x 0,80</t>
        </r>
      </text>
    </comment>
    <comment ref="G20" authorId="0" shapeId="0">
      <text>
        <r>
          <rPr>
            <b/>
            <sz val="9"/>
            <color indexed="81"/>
            <rFont val="Segoe UI"/>
            <family val="2"/>
          </rPr>
          <t>PAREDE DO TANQUE
1,80 x 0,80</t>
        </r>
      </text>
    </comment>
    <comment ref="C24" authorId="0" shapeId="0">
      <text>
        <r>
          <rPr>
            <b/>
            <sz val="9"/>
            <color indexed="81"/>
            <rFont val="Segoe UI"/>
            <family val="2"/>
          </rPr>
          <t xml:space="preserve"> J 01 = (3,00 x 1,50)</t>
        </r>
      </text>
    </comment>
    <comment ref="D28" authorId="0" shapeId="0">
      <text>
        <r>
          <rPr>
            <b/>
            <sz val="9"/>
            <color indexed="81"/>
            <rFont val="Segoe UI"/>
            <family val="2"/>
          </rPr>
          <t>J 02 = 2,50 x 1,50</t>
        </r>
      </text>
    </comment>
    <comment ref="C32" authorId="0" shapeId="0">
      <text>
        <r>
          <rPr>
            <b/>
            <sz val="9"/>
            <color indexed="81"/>
            <rFont val="Segoe UI"/>
            <family val="2"/>
          </rPr>
          <t>P 02 = 1,80 x 2,10</t>
        </r>
      </text>
    </comment>
    <comment ref="D32" authorId="0" shapeId="0">
      <text>
        <r>
          <rPr>
            <b/>
            <sz val="9"/>
            <color indexed="81"/>
            <rFont val="Segoe UI"/>
            <family val="2"/>
          </rPr>
          <t>P 02 = 1,80 x 2,10</t>
        </r>
      </text>
    </comment>
    <comment ref="F32" authorId="0" shapeId="0">
      <text>
        <r>
          <rPr>
            <b/>
            <sz val="9"/>
            <color indexed="81"/>
            <rFont val="Segoe UI"/>
            <family val="2"/>
          </rPr>
          <t xml:space="preserve"> J 01 = (3,00 x 1,50)</t>
        </r>
      </text>
    </comment>
    <comment ref="C47" authorId="0" shapeId="0">
      <text>
        <r>
          <rPr>
            <b/>
            <sz val="9"/>
            <color indexed="81"/>
            <rFont val="Segoe UI"/>
            <family val="2"/>
          </rPr>
          <t>J 02 = 2,50 x 1,50
P 02 = 1,80 x 2,10</t>
        </r>
      </text>
    </comment>
    <comment ref="C51" authorId="0" shapeId="0">
      <text>
        <r>
          <rPr>
            <b/>
            <sz val="9"/>
            <color indexed="81"/>
            <rFont val="Segoe UI"/>
            <family val="2"/>
          </rPr>
          <t>2 x  J 01 = (3,00 x 1,50)</t>
        </r>
      </text>
    </comment>
    <comment ref="C55" authorId="0" shapeId="0">
      <text>
        <r>
          <rPr>
            <b/>
            <sz val="9"/>
            <color indexed="81"/>
            <rFont val="Segoe UI"/>
            <family val="2"/>
          </rPr>
          <t>2 x  J 01 = (3,00 x 1,50)</t>
        </r>
      </text>
    </comment>
  </commentList>
</comments>
</file>

<file path=xl/comments2.xml><?xml version="1.0" encoding="utf-8"?>
<comments xmlns="http://schemas.openxmlformats.org/spreadsheetml/2006/main">
  <authors>
    <author>Adriano Souza Carvalho</author>
  </authors>
  <commentList>
    <comment ref="C20" authorId="0" shapeId="0">
      <text>
        <r>
          <rPr>
            <b/>
            <sz val="9"/>
            <color indexed="81"/>
            <rFont val="Segoe UI"/>
            <family val="2"/>
          </rPr>
          <t>2 x  J 01 = (3,00 x 1,50)</t>
        </r>
      </text>
    </comment>
    <comment ref="E20" authorId="0" shapeId="0">
      <text>
        <r>
          <rPr>
            <b/>
            <sz val="9"/>
            <color indexed="81"/>
            <rFont val="Segoe UI"/>
            <family val="2"/>
          </rPr>
          <t>P 02 = 1,80 x 2,10</t>
        </r>
      </text>
    </comment>
    <comment ref="F20" authorId="0" shapeId="0">
      <text>
        <r>
          <rPr>
            <b/>
            <sz val="9"/>
            <color indexed="81"/>
            <rFont val="Segoe UI"/>
            <family val="2"/>
          </rPr>
          <t>PAREDE DO TANQUE
2,87 x 0,80</t>
        </r>
      </text>
    </comment>
    <comment ref="G20" authorId="0" shapeId="0">
      <text>
        <r>
          <rPr>
            <b/>
            <sz val="9"/>
            <color indexed="81"/>
            <rFont val="Segoe UI"/>
            <family val="2"/>
          </rPr>
          <t>PAREDE DO TANQUE
1,80 x 0,80</t>
        </r>
      </text>
    </comment>
    <comment ref="C24" authorId="0" shapeId="0">
      <text>
        <r>
          <rPr>
            <b/>
            <sz val="9"/>
            <color indexed="81"/>
            <rFont val="Segoe UI"/>
            <family val="2"/>
          </rPr>
          <t xml:space="preserve"> J 01 = (3,00 x 1,50)</t>
        </r>
      </text>
    </comment>
    <comment ref="D28" authorId="0" shapeId="0">
      <text>
        <r>
          <rPr>
            <b/>
            <sz val="9"/>
            <color indexed="81"/>
            <rFont val="Segoe UI"/>
            <family val="2"/>
          </rPr>
          <t>J 02 = 2,50 x 1,50</t>
        </r>
      </text>
    </comment>
    <comment ref="C32" authorId="0" shapeId="0">
      <text>
        <r>
          <rPr>
            <b/>
            <sz val="9"/>
            <color indexed="81"/>
            <rFont val="Segoe UI"/>
            <family val="2"/>
          </rPr>
          <t>P 02 = 1,80 x 2,10</t>
        </r>
      </text>
    </comment>
    <comment ref="D32" authorId="0" shapeId="0">
      <text>
        <r>
          <rPr>
            <b/>
            <sz val="9"/>
            <color indexed="81"/>
            <rFont val="Segoe UI"/>
            <family val="2"/>
          </rPr>
          <t>P 02 = 1,80 x 2,10</t>
        </r>
      </text>
    </comment>
    <comment ref="F32" authorId="0" shapeId="0">
      <text>
        <r>
          <rPr>
            <b/>
            <sz val="9"/>
            <color indexed="81"/>
            <rFont val="Segoe UI"/>
            <family val="2"/>
          </rPr>
          <t xml:space="preserve"> J 01 = (3,00 x 1,50)</t>
        </r>
      </text>
    </comment>
    <comment ref="C47" authorId="0" shapeId="0">
      <text>
        <r>
          <rPr>
            <b/>
            <sz val="9"/>
            <color indexed="81"/>
            <rFont val="Segoe UI"/>
            <family val="2"/>
          </rPr>
          <t>J 02 = 2,50 x 1,50
P 02 = 1,80 x 2,10</t>
        </r>
      </text>
    </comment>
    <comment ref="C51" authorId="0" shapeId="0">
      <text>
        <r>
          <rPr>
            <b/>
            <sz val="9"/>
            <color indexed="81"/>
            <rFont val="Segoe UI"/>
            <family val="2"/>
          </rPr>
          <t>2 x  J 01 = (3,00 x 1,50)</t>
        </r>
      </text>
    </comment>
    <comment ref="C55" authorId="0" shapeId="0">
      <text>
        <r>
          <rPr>
            <b/>
            <sz val="9"/>
            <color indexed="81"/>
            <rFont val="Segoe UI"/>
            <family val="2"/>
          </rPr>
          <t>2 x  J 01 = (3,00 x 1,50)</t>
        </r>
      </text>
    </comment>
  </commentList>
</comments>
</file>

<file path=xl/comments3.xml><?xml version="1.0" encoding="utf-8"?>
<comments xmlns="http://schemas.openxmlformats.org/spreadsheetml/2006/main">
  <authors>
    <author>Adriano Souza Carvalho</author>
  </authors>
  <commentList>
    <comment ref="C20" authorId="0" shapeId="0">
      <text>
        <r>
          <rPr>
            <b/>
            <sz val="9"/>
            <color indexed="81"/>
            <rFont val="Segoe UI"/>
            <family val="2"/>
          </rPr>
          <t>J 01 = 3,00 x 1,50m</t>
        </r>
      </text>
    </comment>
    <comment ref="E20" authorId="0" shapeId="0">
      <text>
        <r>
          <rPr>
            <b/>
            <sz val="9"/>
            <color indexed="81"/>
            <rFont val="Segoe UI"/>
            <family val="2"/>
          </rPr>
          <t xml:space="preserve">J 01 = 3,00 x 1,50m
</t>
        </r>
      </text>
    </comment>
    <comment ref="C24" authorId="0" shapeId="0">
      <text>
        <r>
          <rPr>
            <b/>
            <sz val="9"/>
            <color indexed="81"/>
            <rFont val="Segoe UI"/>
            <family val="2"/>
          </rPr>
          <t xml:space="preserve">P 02 = 1,80 x 2,10m
</t>
        </r>
      </text>
    </comment>
    <comment ref="D28" authorId="0" shapeId="0">
      <text>
        <r>
          <rPr>
            <b/>
            <sz val="9"/>
            <color indexed="81"/>
            <rFont val="Segoe UI"/>
            <family val="2"/>
          </rPr>
          <t>2 P02 = 2,50 x 1,50m</t>
        </r>
      </text>
    </comment>
    <comment ref="F28" authorId="0" shapeId="0">
      <text>
        <r>
          <rPr>
            <b/>
            <sz val="9"/>
            <color indexed="81"/>
            <rFont val="Segoe UI"/>
            <family val="2"/>
          </rPr>
          <t>P 01 = 0,90 x 2,10m</t>
        </r>
      </text>
    </comment>
    <comment ref="C32" authorId="0" shapeId="0">
      <text>
        <r>
          <rPr>
            <b/>
            <sz val="9"/>
            <color indexed="81"/>
            <rFont val="Segoe UI"/>
            <family val="2"/>
          </rPr>
          <t>P 01 = 0,90 x 2,10m
P 03 = 0,70 x 2,10m</t>
        </r>
      </text>
    </comment>
    <comment ref="D32" authorId="0" shapeId="0">
      <text>
        <r>
          <rPr>
            <b/>
            <sz val="9"/>
            <color indexed="81"/>
            <rFont val="Segoe UI"/>
            <family val="2"/>
          </rPr>
          <t>P 01 = 0,90 x 2,10m</t>
        </r>
      </text>
    </comment>
    <comment ref="E32" authorId="0" shapeId="0">
      <text>
        <r>
          <rPr>
            <b/>
            <sz val="9"/>
            <color indexed="81"/>
            <rFont val="Segoe UI"/>
            <family val="2"/>
          </rPr>
          <t>P 01 = 0,90 x 2,10m</t>
        </r>
      </text>
    </comment>
    <comment ref="D36" authorId="0" shapeId="0">
      <text>
        <r>
          <rPr>
            <b/>
            <sz val="9"/>
            <color indexed="81"/>
            <rFont val="Segoe UI"/>
            <family val="2"/>
          </rPr>
          <t>P 01 = 0,90 x 2,10m</t>
        </r>
      </text>
    </comment>
    <comment ref="D40" authorId="0" shapeId="0">
      <text>
        <r>
          <rPr>
            <b/>
            <sz val="9"/>
            <color indexed="81"/>
            <rFont val="Segoe UI"/>
            <family val="2"/>
          </rPr>
          <t>P 03 = 0,70 x 2,10m</t>
        </r>
      </text>
    </comment>
    <comment ref="C48" authorId="0" shapeId="0">
      <text>
        <r>
          <rPr>
            <b/>
            <sz val="9"/>
            <color indexed="81"/>
            <rFont val="Segoe UI"/>
            <family val="2"/>
          </rPr>
          <t>P 01 = 0,90 x 2,10m</t>
        </r>
      </text>
    </comment>
    <comment ref="D48" authorId="0" shapeId="0">
      <text>
        <r>
          <rPr>
            <b/>
            <sz val="9"/>
            <color indexed="81"/>
            <rFont val="Segoe UI"/>
            <family val="2"/>
          </rPr>
          <t>P02 = 2,50 x 1,50m</t>
        </r>
      </text>
    </comment>
    <comment ref="E48" authorId="0" shapeId="0">
      <text>
        <r>
          <rPr>
            <b/>
            <sz val="9"/>
            <color indexed="81"/>
            <rFont val="Segoe UI"/>
            <family val="2"/>
          </rPr>
          <t>P 01 = 0,90 x 2,10m</t>
        </r>
      </text>
    </comment>
    <comment ref="C55" authorId="0" shapeId="0">
      <text>
        <r>
          <rPr>
            <b/>
            <sz val="9"/>
            <color indexed="81"/>
            <rFont val="Segoe UI"/>
            <family val="2"/>
          </rPr>
          <t>2 x  J 01 = (3,00 x 1,50)</t>
        </r>
      </text>
    </comment>
    <comment ref="E59" authorId="0" shapeId="0">
      <text>
        <r>
          <rPr>
            <b/>
            <sz val="9"/>
            <color indexed="81"/>
            <rFont val="Segoe UI"/>
            <family val="2"/>
          </rPr>
          <t>P 02 = 1,80 x 2,10</t>
        </r>
      </text>
    </comment>
    <comment ref="F59" authorId="0" shapeId="0">
      <text>
        <r>
          <rPr>
            <b/>
            <sz val="9"/>
            <color indexed="81"/>
            <rFont val="Segoe UI"/>
            <family val="2"/>
          </rPr>
          <t>PAREDE DO TANQUE
2,87 x 0,80</t>
        </r>
      </text>
    </comment>
    <comment ref="G59" authorId="0" shapeId="0">
      <text>
        <r>
          <rPr>
            <b/>
            <sz val="9"/>
            <color indexed="81"/>
            <rFont val="Segoe UI"/>
            <family val="2"/>
          </rPr>
          <t>PAREDE DO TANQUE
1,80 x 0,80</t>
        </r>
      </text>
    </comment>
    <comment ref="C63" authorId="0" shapeId="0">
      <text>
        <r>
          <rPr>
            <b/>
            <sz val="9"/>
            <color indexed="81"/>
            <rFont val="Segoe UI"/>
            <family val="2"/>
          </rPr>
          <t xml:space="preserve"> J 01 = (3,00 x 1,50)</t>
        </r>
      </text>
    </comment>
    <comment ref="D71" authorId="0" shapeId="0">
      <text>
        <r>
          <rPr>
            <b/>
            <sz val="9"/>
            <color indexed="81"/>
            <rFont val="Segoe UI"/>
            <family val="2"/>
          </rPr>
          <t>J 02 = 2,50 x 1,50</t>
        </r>
      </text>
    </comment>
    <comment ref="F79" authorId="0" shapeId="0">
      <text>
        <r>
          <rPr>
            <b/>
            <sz val="9"/>
            <color indexed="81"/>
            <rFont val="Segoe UI"/>
            <family val="2"/>
          </rPr>
          <t xml:space="preserve"> J 01 = (3,00 x 1,50)</t>
        </r>
      </text>
    </comment>
    <comment ref="C83" authorId="0" shapeId="0">
      <text>
        <r>
          <rPr>
            <b/>
            <sz val="9"/>
            <color indexed="81"/>
            <rFont val="Segoe UI"/>
            <family val="2"/>
          </rPr>
          <t>P 02 = 1,80 x 2,10</t>
        </r>
      </text>
    </comment>
    <comment ref="D83" authorId="0" shapeId="0">
      <text>
        <r>
          <rPr>
            <b/>
            <sz val="9"/>
            <color indexed="81"/>
            <rFont val="Segoe UI"/>
            <family val="2"/>
          </rPr>
          <t>P 02 = 1,80 x 2,10</t>
        </r>
      </text>
    </comment>
    <comment ref="C90" authorId="0" shapeId="0">
      <text>
        <r>
          <rPr>
            <b/>
            <sz val="9"/>
            <color indexed="81"/>
            <rFont val="Segoe UI"/>
            <family val="2"/>
          </rPr>
          <t xml:space="preserve"> J 01 = (3,00 x 1,50)</t>
        </r>
      </text>
    </comment>
    <comment ref="C94" authorId="0" shapeId="0">
      <text>
        <r>
          <rPr>
            <b/>
            <sz val="9"/>
            <color indexed="81"/>
            <rFont val="Segoe UI"/>
            <family val="2"/>
          </rPr>
          <t>02 J02 = 2,50 x 1,50m
VÃO HALL = 3,05 x 2,60m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98" authorId="0" shapeId="0">
      <text>
        <r>
          <rPr>
            <b/>
            <sz val="9"/>
            <color indexed="81"/>
            <rFont val="Segoe UI"/>
            <family val="2"/>
          </rPr>
          <t>J 01 = 3,00 x 1,50m
P 02 = 1,80 x 2,10m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05" authorId="0" shapeId="0">
      <text>
        <r>
          <rPr>
            <b/>
            <sz val="9"/>
            <color indexed="81"/>
            <rFont val="Segoe UI"/>
            <family val="2"/>
          </rPr>
          <t>J 02 = 2,50 x 1,50
P 02 = 1,80 x 2,10</t>
        </r>
      </text>
    </comment>
    <comment ref="C109" authorId="0" shapeId="0">
      <text>
        <r>
          <rPr>
            <b/>
            <sz val="9"/>
            <color indexed="81"/>
            <rFont val="Segoe UI"/>
            <family val="2"/>
          </rPr>
          <t>J 02 = 2,50 x 1,50
P 02 = 1,80 x 2,10</t>
        </r>
      </text>
    </comment>
    <comment ref="C113" authorId="0" shapeId="0">
      <text>
        <r>
          <rPr>
            <b/>
            <sz val="9"/>
            <color indexed="81"/>
            <rFont val="Segoe UI"/>
            <family val="2"/>
          </rPr>
          <t>2 x  J 01 = (3,00 x 1,50)</t>
        </r>
      </text>
    </comment>
    <comment ref="C117" authorId="0" shapeId="0">
      <text>
        <r>
          <rPr>
            <b/>
            <sz val="9"/>
            <color indexed="81"/>
            <rFont val="Segoe UI"/>
            <family val="2"/>
          </rPr>
          <t>2 x  J 01 = (3,00 x 1,50)</t>
        </r>
      </text>
    </comment>
  </commentList>
</comments>
</file>

<file path=xl/sharedStrings.xml><?xml version="1.0" encoding="utf-8"?>
<sst xmlns="http://schemas.openxmlformats.org/spreadsheetml/2006/main" count="380" uniqueCount="96">
  <si>
    <t>M2</t>
  </si>
  <si>
    <t>UND</t>
  </si>
  <si>
    <t>REVESTIMENTO</t>
  </si>
  <si>
    <t>TOTAL</t>
  </si>
  <si>
    <t>ALTURA</t>
  </si>
  <si>
    <t>SALA TÉCNICA</t>
  </si>
  <si>
    <t>REPÚBLICA FEDERATIVA DO BRASIL</t>
  </si>
  <si>
    <t>MINISTÉRIO DA EDUCAÇÃO</t>
  </si>
  <si>
    <t>TOTAL:</t>
  </si>
  <si>
    <t>PERIMETRO</t>
  </si>
  <si>
    <t>CHAPISCO INTERNO</t>
  </si>
  <si>
    <t>INTERNO</t>
  </si>
  <si>
    <t>AMBIENTE</t>
  </si>
  <si>
    <t>C</t>
  </si>
  <si>
    <t>E</t>
  </si>
  <si>
    <t>A</t>
  </si>
  <si>
    <t>B</t>
  </si>
  <si>
    <t>D</t>
  </si>
  <si>
    <t>F</t>
  </si>
  <si>
    <t>DESCONTO</t>
  </si>
  <si>
    <t>VÃOS</t>
  </si>
  <si>
    <t>EXTERNO S/ VÃO</t>
  </si>
  <si>
    <t>EXTERNO C/ VÃO</t>
  </si>
  <si>
    <t>RESUMO</t>
  </si>
  <si>
    <t>CHAPISCO</t>
  </si>
  <si>
    <t>INTERNO ÁREA &gt; 10M²</t>
  </si>
  <si>
    <t>INTERNO ÁREA &lt; 10M²</t>
  </si>
  <si>
    <t>INTERNO CERÂ. &gt; 10M²</t>
  </si>
  <si>
    <t>INTERNO CERÂ. &lt; 10M²</t>
  </si>
  <si>
    <t>RESUMO CHAPISCO</t>
  </si>
  <si>
    <t>RESUMO REBOCO / EMBOÇO</t>
  </si>
  <si>
    <t>SELADOR ACRÍLICO</t>
  </si>
  <si>
    <t>MASSA CORRIDA PVA - INTERNO</t>
  </si>
  <si>
    <t>MASSA CORRIDA ACRÍLICA - EXTERNO</t>
  </si>
  <si>
    <t>RESUMO PINTURA</t>
  </si>
  <si>
    <r>
      <t>TINTA ACRÍLICA EXTERNA</t>
    </r>
    <r>
      <rPr>
        <b/>
        <u/>
        <sz val="10"/>
        <rFont val="Arial"/>
        <family val="2"/>
      </rPr>
      <t/>
    </r>
  </si>
  <si>
    <t xml:space="preserve">TINTA ACRÌLICA INTERNA - </t>
  </si>
  <si>
    <t>PINTURA</t>
  </si>
  <si>
    <t>CERÂMICA - ÁREA &lt; 10M²</t>
  </si>
  <si>
    <t>CERÂMICA - ÁREA &gt; 10M²</t>
  </si>
  <si>
    <t>SALA DE ABATE</t>
  </si>
  <si>
    <t>SALA DE AULA</t>
  </si>
  <si>
    <t>HALL</t>
  </si>
  <si>
    <t>LABORATÓRIO (ANTIGA PARTE EXTERNA)</t>
  </si>
  <si>
    <t>ÁREA ÚMIDA</t>
  </si>
  <si>
    <t>LABORATÓRIO</t>
  </si>
  <si>
    <t>TRIAGEM E PESAGEM</t>
  </si>
  <si>
    <t>TANQUE DESOVA</t>
  </si>
  <si>
    <t>TANQUE ANESTESIA</t>
  </si>
  <si>
    <r>
      <t>CHAPISCO EXTERNO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COM</t>
    </r>
    <r>
      <rPr>
        <sz val="10"/>
        <rFont val="Arial"/>
        <family val="2"/>
      </rPr>
      <t xml:space="preserve"> PRESENÇA DE VÃOS</t>
    </r>
  </si>
  <si>
    <r>
      <t xml:space="preserve">EMBOÇO EXTERNO - </t>
    </r>
    <r>
      <rPr>
        <b/>
        <u/>
        <sz val="10"/>
        <rFont val="Arial"/>
        <family val="2"/>
      </rPr>
      <t>COM</t>
    </r>
    <r>
      <rPr>
        <sz val="10"/>
        <rFont val="Arial"/>
        <family val="2"/>
      </rPr>
      <t xml:space="preserve"> PRESENÇA DE VÃOS</t>
    </r>
  </si>
  <si>
    <t>ELEVAÇÃO 2</t>
  </si>
  <si>
    <t>ELEVAÇÃO 3</t>
  </si>
  <si>
    <t>ELEVAÇÃO 4</t>
  </si>
  <si>
    <t>ÁREA ÚMIDA (CERÂMICA)</t>
  </si>
  <si>
    <t>SALA TÉCNICA (CERÂMICA)</t>
  </si>
  <si>
    <t>LABORATÓRIO (CERÂMICA)</t>
  </si>
  <si>
    <t>TRIAGEM E PESAGEM (CERÂMICA)</t>
  </si>
  <si>
    <t>TANQUE DESOVA (CERÂMICA)</t>
  </si>
  <si>
    <t>TANQUE ANESTESIA (CERÂMICA)</t>
  </si>
  <si>
    <r>
      <t>EMBOÇO INTERNO - VÃOS</t>
    </r>
    <r>
      <rPr>
        <b/>
        <sz val="10"/>
        <rFont val="Arial"/>
        <family val="2"/>
      </rPr>
      <t xml:space="preserve"> MENORES</t>
    </r>
    <r>
      <rPr>
        <sz val="10"/>
        <rFont val="Arial"/>
        <family val="2"/>
      </rPr>
      <t xml:space="preserve"> QUE 10M² PARA RECEBIMENTO DE CERÂMICA</t>
    </r>
  </si>
  <si>
    <r>
      <t xml:space="preserve">EMBOÇO INTERNO - VÃOS </t>
    </r>
    <r>
      <rPr>
        <b/>
        <sz val="10"/>
        <rFont val="Arial"/>
        <family val="2"/>
      </rPr>
      <t>MAIORES</t>
    </r>
    <r>
      <rPr>
        <sz val="10"/>
        <rFont val="Arial"/>
        <family val="2"/>
      </rPr>
      <t xml:space="preserve"> QUE 10M² PARA RECEBIMENTO DE CERÂMICA</t>
    </r>
  </si>
  <si>
    <r>
      <t xml:space="preserve">REBOCO INTERNO - VÃOS </t>
    </r>
    <r>
      <rPr>
        <b/>
        <sz val="10"/>
        <rFont val="Arial"/>
        <family val="2"/>
      </rPr>
      <t>MENORES</t>
    </r>
    <r>
      <rPr>
        <sz val="10"/>
        <rFont val="Arial"/>
        <family val="2"/>
      </rPr>
      <t xml:space="preserve"> QUE 10M²</t>
    </r>
  </si>
  <si>
    <t>EXTERNO - PRÉDIO EXISTENTE</t>
  </si>
  <si>
    <t>EXTERNO - EXPANSÃO</t>
  </si>
  <si>
    <t>EMPENA</t>
  </si>
  <si>
    <t>WC PNE</t>
  </si>
  <si>
    <t>WC</t>
  </si>
  <si>
    <t>REPASSE DE MASSA CORRIDA PVA (INTERNA)</t>
  </si>
  <si>
    <t>REPASSE DE MASSA ACRÍLICA (EXTERNA)</t>
  </si>
  <si>
    <t>INTERNO - EXPANSÃO</t>
  </si>
  <si>
    <t>INTERNO - PRÉDIO EXISTENTE</t>
  </si>
  <si>
    <t>ELEVAÇÃO 1</t>
  </si>
  <si>
    <t>EMPENAS</t>
  </si>
  <si>
    <r>
      <t>CHAPISCO EXTERNO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SEM</t>
    </r>
    <r>
      <rPr>
        <sz val="10"/>
        <rFont val="Arial"/>
        <family val="2"/>
      </rPr>
      <t xml:space="preserve"> PRESENÇA DE VÃOS</t>
    </r>
  </si>
  <si>
    <r>
      <t xml:space="preserve">EMBOÇO EXTERNO - </t>
    </r>
    <r>
      <rPr>
        <b/>
        <u/>
        <sz val="10"/>
        <rFont val="Arial"/>
        <family val="2"/>
      </rPr>
      <t>SEM</t>
    </r>
    <r>
      <rPr>
        <sz val="10"/>
        <rFont val="Arial"/>
        <family val="2"/>
      </rPr>
      <t xml:space="preserve"> PRESENÇA DE VÃOS</t>
    </r>
  </si>
  <si>
    <r>
      <t xml:space="preserve">REBOCO INTERNO - VÃOS </t>
    </r>
    <r>
      <rPr>
        <b/>
        <sz val="10"/>
        <rFont val="Arial"/>
        <family val="2"/>
      </rPr>
      <t>MAIORES</t>
    </r>
    <r>
      <rPr>
        <sz val="10"/>
        <rFont val="Arial"/>
        <family val="2"/>
      </rPr>
      <t xml:space="preserve"> QUE 10M²</t>
    </r>
  </si>
  <si>
    <t>CHAPISCO EXTERNO COM PRESENÇA DE VÃOS</t>
  </si>
  <si>
    <t>CHAPISCO EXTERNO SEM PRESENÇA DE VÃOS</t>
  </si>
  <si>
    <t>REBOCO INTERNO - VÃOS MENORES QUE 10M²</t>
  </si>
  <si>
    <t>REBOCO INTERNO - VÃOS MAIORES QUE 10M²</t>
  </si>
  <si>
    <t>EMBOÇO INTERNO - VÃOS MAIORES QUE 10M² PARA RECEBIMENTO DE CERÂMICA</t>
  </si>
  <si>
    <t>EMBOÇO INTERNO - VÃOS MENORES QUE 10M² PARA RECEBIMENTO DE CERÂMICA</t>
  </si>
  <si>
    <t>EMBOÇO EXTERNO - COM PRESENÇA DE VÃOS</t>
  </si>
  <si>
    <t>EMBOÇO EXTERNO - SEM PRESENÇA DE VÃOS</t>
  </si>
  <si>
    <t>TINTA ACRÍLICA EXTERNA</t>
  </si>
  <si>
    <t>SECRETARIA DE EDUCAÇÃO MÉDIA  E TECNOLÓGICA</t>
  </si>
  <si>
    <t>INSTITUTO FEDERAL DE EDUCAÇÃO, CIÊNCIA E TECNOLOGIA DO AMAZONAS</t>
  </si>
  <si>
    <t>PRO-REITORIA DE DESENVOLVIMENTO INSTITUCIONAL</t>
  </si>
  <si>
    <t>DIRETORIA DE OBRAS E SERVIÇOS DE ENGENHARIA</t>
  </si>
  <si>
    <r>
      <t xml:space="preserve">Obra: </t>
    </r>
    <r>
      <rPr>
        <i/>
        <sz val="10"/>
        <color indexed="8"/>
        <rFont val="Arial"/>
        <family val="2"/>
      </rPr>
      <t xml:space="preserve">Expansão e Reforma do Laboratório de Aquicultura - CAMPUS Labrea </t>
    </r>
  </si>
  <si>
    <r>
      <rPr>
        <b/>
        <i/>
        <sz val="10"/>
        <color indexed="8"/>
        <rFont val="Arial"/>
        <family val="2"/>
      </rPr>
      <t>Endereço</t>
    </r>
    <r>
      <rPr>
        <i/>
        <sz val="10"/>
        <color indexed="8"/>
        <rFont val="Arial"/>
        <family val="2"/>
      </rPr>
      <t>: Av. Vinte e dois de Outubro, 167 - Bairro: Vila Falcão - CEP: 69.830-000.</t>
    </r>
  </si>
  <si>
    <r>
      <rPr>
        <b/>
        <i/>
        <sz val="10"/>
        <color indexed="8"/>
        <rFont val="Arial"/>
        <family val="2"/>
      </rPr>
      <t>Data Base:</t>
    </r>
    <r>
      <rPr>
        <i/>
        <sz val="10"/>
        <color indexed="8"/>
        <rFont val="Arial"/>
        <family val="2"/>
      </rPr>
      <t xml:space="preserve"> SINAPI JUL 2016</t>
    </r>
  </si>
  <si>
    <r>
      <rPr>
        <b/>
        <i/>
        <sz val="10"/>
        <color indexed="8"/>
        <rFont val="Arial"/>
        <family val="2"/>
      </rPr>
      <t>Data do Orçamento:</t>
    </r>
    <r>
      <rPr>
        <i/>
        <sz val="10"/>
        <color indexed="8"/>
        <rFont val="Arial"/>
        <family val="2"/>
      </rPr>
      <t xml:space="preserve"> 10/2016</t>
    </r>
  </si>
  <si>
    <t>SALA DE ABATE (CERÂMICA)</t>
  </si>
  <si>
    <t>LABORATÓRIO (ANTIGA PARTE EXTERNA) - (CERÂMICA)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</si>
</sst>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#,##0.00_ ;\-#,##0.00\ 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Helv"/>
      <charset val="204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7"/>
      <color theme="1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8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Border="1"/>
    <xf numFmtId="0" fontId="3" fillId="2" borderId="0" xfId="0" applyFont="1" applyFill="1" applyBorder="1" applyAlignment="1">
      <alignment horizontal="center"/>
    </xf>
    <xf numFmtId="0" fontId="0" fillId="2" borderId="0" xfId="0" applyFill="1" applyBorder="1"/>
    <xf numFmtId="0" fontId="3" fillId="2" borderId="16" xfId="0" applyFont="1" applyFill="1" applyBorder="1" applyAlignment="1">
      <alignment vertical="top"/>
    </xf>
    <xf numFmtId="43" fontId="3" fillId="2" borderId="16" xfId="0" applyNumberFormat="1" applyFont="1" applyFill="1" applyBorder="1" applyAlignment="1">
      <alignment horizontal="left" vertical="center"/>
    </xf>
    <xf numFmtId="43" fontId="3" fillId="2" borderId="16" xfId="0" applyNumberFormat="1" applyFont="1" applyFill="1" applyBorder="1" applyAlignment="1">
      <alignment horizontal="left"/>
    </xf>
    <xf numFmtId="43" fontId="3" fillId="2" borderId="16" xfId="2" applyFont="1" applyFill="1" applyBorder="1"/>
    <xf numFmtId="43" fontId="3" fillId="2" borderId="17" xfId="2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vertical="top"/>
    </xf>
    <xf numFmtId="43" fontId="3" fillId="2" borderId="19" xfId="0" applyNumberFormat="1" applyFont="1" applyFill="1" applyBorder="1" applyAlignment="1">
      <alignment horizontal="left" vertical="center"/>
    </xf>
    <xf numFmtId="43" fontId="3" fillId="2" borderId="19" xfId="0" applyNumberFormat="1" applyFont="1" applyFill="1" applyBorder="1" applyAlignment="1">
      <alignment horizontal="left"/>
    </xf>
    <xf numFmtId="43" fontId="3" fillId="2" borderId="19" xfId="2" applyFont="1" applyFill="1" applyBorder="1"/>
    <xf numFmtId="43" fontId="3" fillId="2" borderId="20" xfId="2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vertical="top"/>
    </xf>
    <xf numFmtId="43" fontId="12" fillId="2" borderId="19" xfId="0" applyNumberFormat="1" applyFont="1" applyFill="1" applyBorder="1" applyAlignment="1">
      <alignment horizontal="right" vertical="center"/>
    </xf>
    <xf numFmtId="43" fontId="9" fillId="2" borderId="19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vertical="top"/>
    </xf>
    <xf numFmtId="43" fontId="10" fillId="2" borderId="21" xfId="0" applyNumberFormat="1" applyFont="1" applyFill="1" applyBorder="1" applyAlignment="1">
      <alignment horizontal="right" vertical="center"/>
    </xf>
    <xf numFmtId="43" fontId="10" fillId="4" borderId="21" xfId="0" applyNumberFormat="1" applyFont="1" applyFill="1" applyBorder="1" applyAlignment="1">
      <alignment horizontal="right" vertical="center"/>
    </xf>
    <xf numFmtId="43" fontId="10" fillId="4" borderId="22" xfId="0" applyNumberFormat="1" applyFont="1" applyFill="1" applyBorder="1" applyAlignment="1">
      <alignment horizontal="right" vertical="center"/>
    </xf>
    <xf numFmtId="43" fontId="6" fillId="2" borderId="19" xfId="2" applyFont="1" applyFill="1" applyBorder="1" applyAlignment="1">
      <alignment horizontal="center" vertical="center" wrapText="1"/>
    </xf>
    <xf numFmtId="43" fontId="7" fillId="2" borderId="20" xfId="2" applyFont="1" applyFill="1" applyBorder="1" applyAlignment="1">
      <alignment horizontal="center" vertical="center" wrapText="1"/>
    </xf>
    <xf numFmtId="43" fontId="14" fillId="2" borderId="19" xfId="2" applyFont="1" applyFill="1" applyBorder="1" applyAlignment="1">
      <alignment horizontal="center" vertical="center" wrapText="1"/>
    </xf>
    <xf numFmtId="43" fontId="10" fillId="5" borderId="1" xfId="2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top"/>
    </xf>
    <xf numFmtId="0" fontId="3" fillId="2" borderId="29" xfId="0" applyFont="1" applyFill="1" applyBorder="1" applyAlignment="1">
      <alignment vertical="top"/>
    </xf>
    <xf numFmtId="0" fontId="12" fillId="2" borderId="29" xfId="0" applyFont="1" applyFill="1" applyBorder="1" applyAlignment="1">
      <alignment vertical="top"/>
    </xf>
    <xf numFmtId="0" fontId="3" fillId="2" borderId="30" xfId="0" applyFont="1" applyFill="1" applyBorder="1" applyAlignment="1">
      <alignment vertical="top"/>
    </xf>
    <xf numFmtId="0" fontId="3" fillId="2" borderId="31" xfId="0" applyFont="1" applyFill="1" applyBorder="1" applyAlignment="1">
      <alignment vertical="top"/>
    </xf>
    <xf numFmtId="43" fontId="10" fillId="2" borderId="32" xfId="0" applyNumberFormat="1" applyFont="1" applyFill="1" applyBorder="1" applyAlignment="1">
      <alignment horizontal="right" vertical="center"/>
    </xf>
    <xf numFmtId="43" fontId="10" fillId="4" borderId="32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/>
    </xf>
    <xf numFmtId="43" fontId="3" fillId="2" borderId="38" xfId="0" applyNumberFormat="1" applyFont="1" applyFill="1" applyBorder="1" applyAlignment="1">
      <alignment horizontal="left" vertical="center"/>
    </xf>
    <xf numFmtId="43" fontId="3" fillId="2" borderId="38" xfId="2" applyFont="1" applyFill="1" applyBorder="1"/>
    <xf numFmtId="43" fontId="3" fillId="2" borderId="39" xfId="2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vertical="top"/>
    </xf>
    <xf numFmtId="0" fontId="10" fillId="0" borderId="0" xfId="0" applyFont="1" applyFill="1" applyBorder="1" applyAlignment="1">
      <alignment horizontal="right" vertical="center"/>
    </xf>
    <xf numFmtId="43" fontId="10" fillId="0" borderId="0" xfId="0" applyNumberFormat="1" applyFont="1" applyFill="1" applyBorder="1" applyAlignment="1">
      <alignment vertical="center"/>
    </xf>
    <xf numFmtId="0" fontId="3" fillId="2" borderId="32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center" wrapText="1"/>
    </xf>
    <xf numFmtId="43" fontId="10" fillId="2" borderId="33" xfId="8" applyFont="1" applyFill="1" applyBorder="1"/>
    <xf numFmtId="43" fontId="10" fillId="2" borderId="34" xfId="8" applyFont="1" applyFill="1" applyBorder="1"/>
    <xf numFmtId="0" fontId="3" fillId="2" borderId="0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/>
    </xf>
    <xf numFmtId="0" fontId="3" fillId="2" borderId="45" xfId="0" applyFont="1" applyFill="1" applyBorder="1" applyAlignment="1">
      <alignment vertical="top"/>
    </xf>
    <xf numFmtId="43" fontId="6" fillId="2" borderId="45" xfId="2" applyFont="1" applyFill="1" applyBorder="1" applyAlignment="1">
      <alignment horizontal="center" vertical="center" wrapText="1"/>
    </xf>
    <xf numFmtId="43" fontId="3" fillId="2" borderId="42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43" fontId="10" fillId="0" borderId="0" xfId="0" applyNumberFormat="1" applyFont="1" applyFill="1" applyBorder="1" applyAlignment="1"/>
    <xf numFmtId="0" fontId="10" fillId="2" borderId="41" xfId="0" applyFont="1" applyFill="1" applyBorder="1" applyAlignment="1">
      <alignment vertical="center"/>
    </xf>
    <xf numFmtId="43" fontId="3" fillId="2" borderId="47" xfId="2" applyFont="1" applyFill="1" applyBorder="1" applyAlignment="1">
      <alignment horizontal="center" vertical="center" wrapText="1"/>
    </xf>
    <xf numFmtId="43" fontId="3" fillId="2" borderId="48" xfId="2" applyFont="1" applyFill="1" applyBorder="1" applyAlignment="1">
      <alignment horizontal="center" vertical="center" wrapText="1"/>
    </xf>
    <xf numFmtId="43" fontId="10" fillId="4" borderId="51" xfId="0" applyNumberFormat="1" applyFont="1" applyFill="1" applyBorder="1" applyAlignment="1">
      <alignment horizontal="right" vertical="center"/>
    </xf>
    <xf numFmtId="43" fontId="10" fillId="4" borderId="52" xfId="0" applyNumberFormat="1" applyFont="1" applyFill="1" applyBorder="1" applyAlignment="1">
      <alignment horizontal="right" vertical="center"/>
    </xf>
    <xf numFmtId="43" fontId="3" fillId="2" borderId="53" xfId="2" applyFont="1" applyFill="1" applyBorder="1" applyAlignment="1">
      <alignment horizontal="center" vertical="center" wrapText="1"/>
    </xf>
    <xf numFmtId="43" fontId="3" fillId="2" borderId="54" xfId="2" applyFont="1" applyFill="1" applyBorder="1" applyAlignment="1">
      <alignment horizontal="center" vertical="center" wrapText="1"/>
    </xf>
    <xf numFmtId="43" fontId="7" fillId="2" borderId="48" xfId="2" applyFont="1" applyFill="1" applyBorder="1" applyAlignment="1">
      <alignment horizontal="center" vertical="center" wrapText="1"/>
    </xf>
    <xf numFmtId="43" fontId="10" fillId="4" borderId="46" xfId="0" applyNumberFormat="1" applyFont="1" applyFill="1" applyBorder="1" applyAlignment="1">
      <alignment horizontal="right" vertical="center"/>
    </xf>
    <xf numFmtId="43" fontId="10" fillId="4" borderId="49" xfId="0" applyNumberFormat="1" applyFont="1" applyFill="1" applyBorder="1" applyAlignment="1">
      <alignment horizontal="right" vertical="center"/>
    </xf>
    <xf numFmtId="43" fontId="10" fillId="2" borderId="55" xfId="8" applyFont="1" applyFill="1" applyBorder="1"/>
    <xf numFmtId="0" fontId="15" fillId="2" borderId="0" xfId="0" applyFont="1" applyFill="1" applyBorder="1" applyAlignment="1">
      <alignment horizontal="center" vertical="center" wrapText="1"/>
    </xf>
    <xf numFmtId="0" fontId="10" fillId="5" borderId="55" xfId="0" applyFont="1" applyFill="1" applyBorder="1" applyAlignment="1">
      <alignment horizontal="center" vertical="center" wrapText="1"/>
    </xf>
    <xf numFmtId="43" fontId="3" fillId="2" borderId="38" xfId="2" applyFont="1" applyFill="1" applyBorder="1" applyAlignment="1">
      <alignment horizontal="center" vertical="center" wrapText="1"/>
    </xf>
    <xf numFmtId="43" fontId="7" fillId="2" borderId="19" xfId="2" applyFont="1" applyFill="1" applyBorder="1" applyAlignment="1">
      <alignment horizontal="center" vertical="center" wrapText="1"/>
    </xf>
    <xf numFmtId="43" fontId="3" fillId="2" borderId="45" xfId="2" applyFont="1" applyFill="1" applyBorder="1" applyAlignment="1">
      <alignment horizontal="center" vertical="center" wrapText="1"/>
    </xf>
    <xf numFmtId="43" fontId="3" fillId="2" borderId="19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10" fillId="5" borderId="34" xfId="0" applyFont="1" applyFill="1" applyBorder="1" applyAlignment="1">
      <alignment horizontal="center" vertical="center"/>
    </xf>
    <xf numFmtId="43" fontId="10" fillId="2" borderId="56" xfId="8" applyFont="1" applyFill="1" applyBorder="1"/>
    <xf numFmtId="43" fontId="10" fillId="2" borderId="20" xfId="0" applyNumberFormat="1" applyFont="1" applyFill="1" applyBorder="1" applyAlignment="1">
      <alignment vertical="center"/>
    </xf>
    <xf numFmtId="0" fontId="10" fillId="5" borderId="58" xfId="0" applyFont="1" applyFill="1" applyBorder="1" applyAlignment="1">
      <alignment horizontal="center" vertical="center"/>
    </xf>
    <xf numFmtId="43" fontId="10" fillId="2" borderId="20" xfId="0" applyNumberFormat="1" applyFont="1" applyFill="1" applyBorder="1" applyAlignment="1">
      <alignment vertical="center" wrapText="1"/>
    </xf>
    <xf numFmtId="0" fontId="13" fillId="0" borderId="0" xfId="0" applyFont="1" applyBorder="1" applyAlignment="1"/>
    <xf numFmtId="0" fontId="17" fillId="0" borderId="40" xfId="0" applyFont="1" applyBorder="1"/>
    <xf numFmtId="0" fontId="17" fillId="0" borderId="38" xfId="0" applyFont="1" applyBorder="1" applyAlignment="1">
      <alignment horizontal="center" vertical="center"/>
    </xf>
    <xf numFmtId="0" fontId="17" fillId="0" borderId="18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wrapText="1"/>
    </xf>
    <xf numFmtId="0" fontId="17" fillId="0" borderId="18" xfId="0" applyFont="1" applyFill="1" applyBorder="1"/>
    <xf numFmtId="0" fontId="17" fillId="0" borderId="0" xfId="0" applyFont="1" applyBorder="1"/>
    <xf numFmtId="0" fontId="17" fillId="0" borderId="0" xfId="0" applyFont="1"/>
    <xf numFmtId="0" fontId="18" fillId="6" borderId="33" xfId="0" applyFont="1" applyFill="1" applyBorder="1" applyAlignment="1">
      <alignment horizontal="center" vertical="center"/>
    </xf>
    <xf numFmtId="0" fontId="18" fillId="6" borderId="34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43" fontId="17" fillId="0" borderId="39" xfId="0" applyNumberFormat="1" applyFont="1" applyBorder="1" applyAlignment="1">
      <alignment horizontal="center" vertical="center"/>
    </xf>
    <xf numFmtId="43" fontId="17" fillId="0" borderId="20" xfId="0" applyNumberFormat="1" applyFont="1" applyBorder="1" applyAlignment="1">
      <alignment horizontal="center" vertical="center"/>
    </xf>
    <xf numFmtId="43" fontId="17" fillId="0" borderId="44" xfId="0" applyNumberFormat="1" applyFont="1" applyBorder="1"/>
    <xf numFmtId="43" fontId="10" fillId="4" borderId="59" xfId="0" applyNumberFormat="1" applyFont="1" applyFill="1" applyBorder="1" applyAlignment="1">
      <alignment horizontal="right" vertical="center"/>
    </xf>
    <xf numFmtId="43" fontId="10" fillId="0" borderId="39" xfId="0" applyNumberFormat="1" applyFont="1" applyBorder="1" applyAlignment="1">
      <alignment vertical="center"/>
    </xf>
    <xf numFmtId="43" fontId="10" fillId="2" borderId="44" xfId="0" applyNumberFormat="1" applyFont="1" applyFill="1" applyBorder="1" applyAlignment="1">
      <alignment vertical="center" wrapText="1"/>
    </xf>
    <xf numFmtId="0" fontId="3" fillId="2" borderId="46" xfId="0" applyFont="1" applyFill="1" applyBorder="1" applyAlignment="1">
      <alignment vertical="top"/>
    </xf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Font="1" applyFill="1" applyBorder="1"/>
    <xf numFmtId="43" fontId="3" fillId="2" borderId="45" xfId="0" applyNumberFormat="1" applyFont="1" applyFill="1" applyBorder="1" applyAlignment="1">
      <alignment horizontal="left" vertical="center"/>
    </xf>
    <xf numFmtId="43" fontId="3" fillId="2" borderId="45" xfId="0" applyNumberFormat="1" applyFont="1" applyFill="1" applyBorder="1" applyAlignment="1">
      <alignment horizontal="left"/>
    </xf>
    <xf numFmtId="43" fontId="3" fillId="2" borderId="45" xfId="2" applyFont="1" applyFill="1" applyBorder="1"/>
    <xf numFmtId="0" fontId="10" fillId="0" borderId="12" xfId="0" applyFont="1" applyFill="1" applyBorder="1" applyAlignment="1">
      <alignment horizontal="right"/>
    </xf>
    <xf numFmtId="0" fontId="10" fillId="0" borderId="37" xfId="0" applyFont="1" applyFill="1" applyBorder="1" applyAlignment="1">
      <alignment horizontal="right"/>
    </xf>
    <xf numFmtId="43" fontId="10" fillId="0" borderId="63" xfId="0" applyNumberFormat="1" applyFont="1" applyFill="1" applyBorder="1" applyAlignment="1"/>
    <xf numFmtId="0" fontId="0" fillId="0" borderId="63" xfId="0" applyBorder="1"/>
    <xf numFmtId="0" fontId="0" fillId="0" borderId="62" xfId="0" applyBorder="1"/>
    <xf numFmtId="43" fontId="10" fillId="2" borderId="39" xfId="0" applyNumberFormat="1" applyFont="1" applyFill="1" applyBorder="1" applyAlignment="1">
      <alignment vertical="center"/>
    </xf>
    <xf numFmtId="43" fontId="10" fillId="2" borderId="44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0" fillId="2" borderId="0" xfId="0" applyFill="1"/>
    <xf numFmtId="0" fontId="10" fillId="0" borderId="0" xfId="0" applyFont="1" applyFill="1" applyBorder="1" applyAlignment="1">
      <alignment horizontal="right"/>
    </xf>
    <xf numFmtId="0" fontId="10" fillId="0" borderId="71" xfId="0" applyFont="1" applyFill="1" applyBorder="1" applyAlignment="1">
      <alignment horizontal="right"/>
    </xf>
    <xf numFmtId="43" fontId="10" fillId="0" borderId="62" xfId="0" applyNumberFormat="1" applyFont="1" applyFill="1" applyBorder="1" applyAlignment="1"/>
    <xf numFmtId="43" fontId="9" fillId="2" borderId="19" xfId="0" applyNumberFormat="1" applyFont="1" applyFill="1" applyBorder="1" applyAlignment="1">
      <alignment horizontal="left"/>
    </xf>
    <xf numFmtId="0" fontId="17" fillId="0" borderId="72" xfId="0" applyFont="1" applyBorder="1"/>
    <xf numFmtId="0" fontId="17" fillId="0" borderId="45" xfId="0" applyFont="1" applyBorder="1" applyAlignment="1">
      <alignment horizontal="center" vertical="center"/>
    </xf>
    <xf numFmtId="43" fontId="17" fillId="0" borderId="42" xfId="0" applyNumberFormat="1" applyFont="1" applyBorder="1" applyAlignment="1">
      <alignment horizontal="center" vertical="center"/>
    </xf>
    <xf numFmtId="43" fontId="10" fillId="0" borderId="62" xfId="0" applyNumberFormat="1" applyFont="1" applyBorder="1"/>
    <xf numFmtId="166" fontId="10" fillId="0" borderId="67" xfId="0" applyNumberFormat="1" applyFont="1" applyBorder="1" applyAlignment="1">
      <alignment vertical="center"/>
    </xf>
    <xf numFmtId="43" fontId="10" fillId="0" borderId="63" xfId="0" applyNumberFormat="1" applyFont="1" applyBorder="1"/>
    <xf numFmtId="166" fontId="10" fillId="0" borderId="70" xfId="0" applyNumberFormat="1" applyFont="1" applyBorder="1" applyAlignment="1">
      <alignment vertical="center"/>
    </xf>
    <xf numFmtId="166" fontId="10" fillId="2" borderId="67" xfId="0" applyNumberFormat="1" applyFont="1" applyFill="1" applyBorder="1" applyAlignment="1">
      <alignment vertical="center"/>
    </xf>
    <xf numFmtId="43" fontId="10" fillId="2" borderId="11" xfId="8" applyFont="1" applyFill="1" applyBorder="1"/>
    <xf numFmtId="43" fontId="10" fillId="2" borderId="0" xfId="0" applyNumberFormat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horizontal="center"/>
    </xf>
    <xf numFmtId="43" fontId="10" fillId="0" borderId="11" xfId="0" applyNumberFormat="1" applyFont="1" applyFill="1" applyBorder="1" applyAlignment="1"/>
    <xf numFmtId="43" fontId="10" fillId="2" borderId="59" xfId="0" applyNumberFormat="1" applyFont="1" applyFill="1" applyBorder="1" applyAlignment="1">
      <alignment vertical="center"/>
    </xf>
    <xf numFmtId="43" fontId="10" fillId="0" borderId="4" xfId="0" applyNumberFormat="1" applyFont="1" applyFill="1" applyBorder="1" applyAlignment="1"/>
    <xf numFmtId="166" fontId="10" fillId="0" borderId="78" xfId="0" applyNumberFormat="1" applyFont="1" applyBorder="1" applyAlignment="1">
      <alignment vertical="center"/>
    </xf>
    <xf numFmtId="43" fontId="12" fillId="2" borderId="19" xfId="0" applyNumberFormat="1" applyFont="1" applyFill="1" applyBorder="1" applyAlignment="1">
      <alignment horizontal="left"/>
    </xf>
    <xf numFmtId="43" fontId="3" fillId="2" borderId="19" xfId="0" applyNumberFormat="1" applyFont="1" applyFill="1" applyBorder="1" applyAlignment="1">
      <alignment horizontal="right" vertical="center"/>
    </xf>
    <xf numFmtId="43" fontId="6" fillId="2" borderId="16" xfId="2" applyFont="1" applyFill="1" applyBorder="1" applyAlignment="1">
      <alignment horizontal="center" vertical="center" wrapText="1"/>
    </xf>
    <xf numFmtId="43" fontId="3" fillId="2" borderId="16" xfId="2" applyFont="1" applyFill="1" applyBorder="1" applyAlignment="1">
      <alignment horizontal="center" vertical="center" wrapText="1"/>
    </xf>
    <xf numFmtId="43" fontId="0" fillId="0" borderId="0" xfId="0" applyNumberFormat="1"/>
    <xf numFmtId="0" fontId="17" fillId="0" borderId="18" xfId="0" applyFont="1" applyFill="1" applyBorder="1" applyAlignment="1">
      <alignment wrapText="1"/>
    </xf>
    <xf numFmtId="0" fontId="17" fillId="0" borderId="79" xfId="0" applyFont="1" applyFill="1" applyBorder="1"/>
    <xf numFmtId="43" fontId="17" fillId="0" borderId="59" xfId="0" applyNumberFormat="1" applyFont="1" applyBorder="1"/>
    <xf numFmtId="0" fontId="17" fillId="0" borderId="43" xfId="0" applyFont="1" applyBorder="1"/>
    <xf numFmtId="0" fontId="17" fillId="0" borderId="45" xfId="0" applyFont="1" applyBorder="1" applyAlignment="1">
      <alignment horizontal="center"/>
    </xf>
    <xf numFmtId="0" fontId="21" fillId="0" borderId="0" xfId="0" applyFont="1" applyAlignment="1">
      <alignment vertical="center"/>
    </xf>
    <xf numFmtId="0" fontId="22" fillId="7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2" fontId="23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2" borderId="32" xfId="0" applyFont="1" applyFill="1" applyBorder="1" applyAlignment="1">
      <alignment vertical="top"/>
    </xf>
    <xf numFmtId="43" fontId="9" fillId="2" borderId="32" xfId="0" applyNumberFormat="1" applyFont="1" applyFill="1" applyBorder="1" applyAlignment="1">
      <alignment horizontal="right" vertical="center"/>
    </xf>
    <xf numFmtId="43" fontId="12" fillId="2" borderId="32" xfId="0" applyNumberFormat="1" applyFont="1" applyFill="1" applyBorder="1" applyAlignment="1">
      <alignment horizontal="right" vertical="center"/>
    </xf>
    <xf numFmtId="43" fontId="3" fillId="2" borderId="32" xfId="0" applyNumberFormat="1" applyFont="1" applyFill="1" applyBorder="1" applyAlignment="1">
      <alignment horizontal="left"/>
    </xf>
    <xf numFmtId="43" fontId="3" fillId="2" borderId="32" xfId="2" applyFont="1" applyFill="1" applyBorder="1"/>
    <xf numFmtId="43" fontId="3" fillId="2" borderId="52" xfId="2" applyFont="1" applyFill="1" applyBorder="1" applyAlignment="1">
      <alignment horizontal="center" vertical="center" wrapText="1"/>
    </xf>
    <xf numFmtId="43" fontId="3" fillId="2" borderId="32" xfId="2" applyFont="1" applyFill="1" applyBorder="1" applyAlignment="1">
      <alignment horizontal="center" vertical="center" wrapText="1"/>
    </xf>
    <xf numFmtId="43" fontId="3" fillId="2" borderId="59" xfId="2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2" fontId="23" fillId="0" borderId="0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3" fillId="2" borderId="43" xfId="0" applyFont="1" applyFill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43" fontId="15" fillId="5" borderId="8" xfId="2" applyFont="1" applyFill="1" applyBorder="1" applyAlignment="1">
      <alignment horizontal="center" vertical="center" wrapText="1"/>
    </xf>
    <xf numFmtId="43" fontId="15" fillId="5" borderId="2" xfId="2" applyFont="1" applyFill="1" applyBorder="1" applyAlignment="1">
      <alignment horizontal="center" vertical="center" wrapText="1"/>
    </xf>
    <xf numFmtId="0" fontId="3" fillId="2" borderId="74" xfId="0" applyFont="1" applyFill="1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0" fillId="0" borderId="64" xfId="0" applyFont="1" applyFill="1" applyBorder="1" applyAlignment="1">
      <alignment horizontal="right"/>
    </xf>
    <xf numFmtId="0" fontId="10" fillId="0" borderId="63" xfId="0" applyFont="1" applyFill="1" applyBorder="1" applyAlignment="1">
      <alignment horizontal="right"/>
    </xf>
    <xf numFmtId="0" fontId="3" fillId="2" borderId="26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43" fontId="15" fillId="5" borderId="10" xfId="2" applyFont="1" applyFill="1" applyBorder="1" applyAlignment="1">
      <alignment horizontal="center" vertical="center" wrapText="1"/>
    </xf>
    <xf numFmtId="43" fontId="15" fillId="5" borderId="6" xfId="2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3" fillId="2" borderId="76" xfId="0" applyFont="1" applyFill="1" applyBorder="1" applyAlignment="1">
      <alignment horizontal="left" vertical="center"/>
    </xf>
    <xf numFmtId="0" fontId="0" fillId="2" borderId="77" xfId="0" applyFill="1" applyBorder="1" applyAlignment="1">
      <alignment horizontal="left" vertical="center"/>
    </xf>
    <xf numFmtId="43" fontId="15" fillId="5" borderId="60" xfId="2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left" vertical="center" wrapText="1"/>
    </xf>
    <xf numFmtId="0" fontId="0" fillId="2" borderId="66" xfId="0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right"/>
    </xf>
    <xf numFmtId="0" fontId="10" fillId="0" borderId="7" xfId="0" applyFont="1" applyFill="1" applyBorder="1" applyAlignment="1">
      <alignment horizontal="right"/>
    </xf>
    <xf numFmtId="0" fontId="10" fillId="0" borderId="73" xfId="0" applyFont="1" applyFill="1" applyBorder="1" applyAlignment="1">
      <alignment horizontal="right"/>
    </xf>
    <xf numFmtId="0" fontId="3" fillId="2" borderId="61" xfId="0" applyFont="1" applyFill="1" applyBorder="1" applyAlignment="1">
      <alignment horizontal="left" vertical="center" wrapText="1"/>
    </xf>
    <xf numFmtId="43" fontId="15" fillId="5" borderId="4" xfId="2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left" vertical="center" wrapText="1"/>
    </xf>
    <xf numFmtId="0" fontId="0" fillId="2" borderId="46" xfId="0" applyFill="1" applyBorder="1" applyAlignment="1">
      <alignment horizontal="left" vertical="center" wrapText="1"/>
    </xf>
    <xf numFmtId="0" fontId="3" fillId="2" borderId="57" xfId="0" applyFont="1" applyFill="1" applyBorder="1" applyAlignment="1">
      <alignment horizontal="left" vertical="center" wrapText="1"/>
    </xf>
    <xf numFmtId="0" fontId="3" fillId="2" borderId="50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10" fillId="5" borderId="37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2" borderId="57" xfId="0" applyFont="1" applyFill="1" applyBorder="1" applyAlignment="1">
      <alignment horizontal="left" vertical="center"/>
    </xf>
    <xf numFmtId="0" fontId="3" fillId="2" borderId="50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36" xfId="0" applyFont="1" applyFill="1" applyBorder="1" applyAlignment="1">
      <alignment horizontal="right" vertical="center"/>
    </xf>
    <xf numFmtId="0" fontId="3" fillId="2" borderId="8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7" borderId="0" xfId="0" applyFont="1" applyFill="1" applyBorder="1" applyAlignment="1">
      <alignment horizontal="left" vertical="center"/>
    </xf>
  </cellXfs>
  <cellStyles count="19">
    <cellStyle name="Estilo 1" xfId="3"/>
    <cellStyle name="Moeda 2" xfId="10"/>
    <cellStyle name="Moeda 3" xfId="9"/>
    <cellStyle name="Normal" xfId="0" builtinId="0"/>
    <cellStyle name="Normal 2" xfId="4"/>
    <cellStyle name="Normal 2 2" xfId="11"/>
    <cellStyle name="Normal 3" xfId="5"/>
    <cellStyle name="Normal 3 2" xfId="12"/>
    <cellStyle name="Normal 4" xfId="13"/>
    <cellStyle name="Normal 5" xfId="14"/>
    <cellStyle name="Normal 6" xfId="1"/>
    <cellStyle name="Normal 7" xfId="7"/>
    <cellStyle name="Porcentagem 2" xfId="6"/>
    <cellStyle name="Porcentagem 2 2" xfId="15"/>
    <cellStyle name="Porcentagem 3" xfId="16"/>
    <cellStyle name="Separador de milhares 2" xfId="17"/>
    <cellStyle name="Vírgula" xfId="2" builtinId="3"/>
    <cellStyle name="Vírgula 2" xfId="18"/>
    <cellStyle name="Vírgula 3" xfId="8"/>
  </cellStyles>
  <dxfs count="3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ED6F65"/>
      <color rgb="FFF5AE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23132</xdr:colOff>
      <xdr:row>1</xdr:row>
      <xdr:rowOff>0</xdr:rowOff>
    </xdr:from>
    <xdr:to>
      <xdr:col>10</xdr:col>
      <xdr:colOff>613683</xdr:colOff>
      <xdr:row>4</xdr:row>
      <xdr:rowOff>95250</xdr:rowOff>
    </xdr:to>
    <xdr:pic>
      <xdr:nvPicPr>
        <xdr:cNvPr id="4" name="Imagem 3" descr="ScreenShot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5507" y="161925"/>
          <a:ext cx="1304926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81642</xdr:colOff>
      <xdr:row>0</xdr:row>
      <xdr:rowOff>68036</xdr:rowOff>
    </xdr:from>
    <xdr:to>
      <xdr:col>0</xdr:col>
      <xdr:colOff>771525</xdr:colOff>
      <xdr:row>4</xdr:row>
      <xdr:rowOff>95250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" y="68036"/>
          <a:ext cx="689883" cy="674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13607</xdr:colOff>
      <xdr:row>0</xdr:row>
      <xdr:rowOff>123825</xdr:rowOff>
    </xdr:from>
    <xdr:to>
      <xdr:col>13</xdr:col>
      <xdr:colOff>604158</xdr:colOff>
      <xdr:row>4</xdr:row>
      <xdr:rowOff>57150</xdr:rowOff>
    </xdr:to>
    <xdr:pic>
      <xdr:nvPicPr>
        <xdr:cNvPr id="2" name="Imagem 1" descr="ScreenShot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9107" y="123825"/>
          <a:ext cx="1304926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81642</xdr:colOff>
      <xdr:row>0</xdr:row>
      <xdr:rowOff>68036</xdr:rowOff>
    </xdr:from>
    <xdr:to>
      <xdr:col>0</xdr:col>
      <xdr:colOff>771525</xdr:colOff>
      <xdr:row>4</xdr:row>
      <xdr:rowOff>95250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" y="68036"/>
          <a:ext cx="689883" cy="674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13607</xdr:colOff>
      <xdr:row>0</xdr:row>
      <xdr:rowOff>123825</xdr:rowOff>
    </xdr:from>
    <xdr:to>
      <xdr:col>13</xdr:col>
      <xdr:colOff>604158</xdr:colOff>
      <xdr:row>4</xdr:row>
      <xdr:rowOff>57150</xdr:rowOff>
    </xdr:to>
    <xdr:pic>
      <xdr:nvPicPr>
        <xdr:cNvPr id="2" name="Imagem 1" descr="ScreenShot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9107" y="123825"/>
          <a:ext cx="1304926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81642</xdr:colOff>
      <xdr:row>0</xdr:row>
      <xdr:rowOff>68036</xdr:rowOff>
    </xdr:from>
    <xdr:to>
      <xdr:col>0</xdr:col>
      <xdr:colOff>771525</xdr:colOff>
      <xdr:row>4</xdr:row>
      <xdr:rowOff>95250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" y="68036"/>
          <a:ext cx="689883" cy="674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324971</xdr:colOff>
      <xdr:row>0</xdr:row>
      <xdr:rowOff>112059</xdr:rowOff>
    </xdr:from>
    <xdr:to>
      <xdr:col>5</xdr:col>
      <xdr:colOff>537882</xdr:colOff>
      <xdr:row>4</xdr:row>
      <xdr:rowOff>41310</xdr:rowOff>
    </xdr:to>
    <xdr:pic>
      <xdr:nvPicPr>
        <xdr:cNvPr id="6" name="Imagem 5" descr="ScreenShot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5353" y="112059"/>
          <a:ext cx="1075764" cy="55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81642</xdr:colOff>
      <xdr:row>0</xdr:row>
      <xdr:rowOff>68036</xdr:rowOff>
    </xdr:from>
    <xdr:to>
      <xdr:col>2</xdr:col>
      <xdr:colOff>161926</xdr:colOff>
      <xdr:row>4</xdr:row>
      <xdr:rowOff>95250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" y="68036"/>
          <a:ext cx="689883" cy="674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8"/>
  <sheetViews>
    <sheetView view="pageBreakPreview" zoomScale="60" zoomScaleNormal="100" workbookViewId="0">
      <pane ySplit="16" topLeftCell="A17" activePane="bottomLeft" state="frozen"/>
      <selection activeCell="B1" sqref="B1"/>
      <selection pane="bottomLeft" activeCell="R24" sqref="R24"/>
    </sheetView>
  </sheetViews>
  <sheetFormatPr defaultRowHeight="12.75"/>
  <cols>
    <col min="1" max="1" width="25.7109375" bestFit="1" customWidth="1"/>
    <col min="2" max="2" width="12.85546875" customWidth="1"/>
    <col min="3" max="11" width="10.7109375" customWidth="1"/>
  </cols>
  <sheetData>
    <row r="1" spans="1:20" ht="12.95" customHeight="1">
      <c r="A1" s="157" t="s">
        <v>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41"/>
      <c r="M1" s="141"/>
      <c r="N1" s="141"/>
      <c r="O1" s="141"/>
      <c r="P1" s="141"/>
      <c r="Q1" s="141"/>
      <c r="R1" s="141"/>
      <c r="S1" s="141"/>
    </row>
    <row r="2" spans="1:20" ht="12.95" customHeight="1">
      <c r="A2" s="157" t="s">
        <v>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41"/>
      <c r="M2" s="141"/>
      <c r="N2" s="141"/>
      <c r="O2" s="141"/>
      <c r="P2" s="141"/>
      <c r="Q2" s="141"/>
      <c r="R2" s="141"/>
      <c r="S2" s="141"/>
    </row>
    <row r="3" spans="1:20" ht="12.95" customHeight="1">
      <c r="A3" s="157" t="s">
        <v>86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41"/>
      <c r="M3" s="141"/>
      <c r="N3" s="141"/>
      <c r="O3" s="141"/>
      <c r="P3" s="141"/>
      <c r="Q3" s="141"/>
      <c r="R3" s="141"/>
      <c r="S3" s="141"/>
    </row>
    <row r="4" spans="1:20" ht="12.95" customHeight="1">
      <c r="A4" s="157" t="s">
        <v>87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41"/>
      <c r="M4" s="141"/>
      <c r="N4" s="141"/>
      <c r="O4" s="141"/>
      <c r="P4" s="141"/>
      <c r="Q4" s="141"/>
      <c r="R4" s="141"/>
      <c r="S4" s="141"/>
    </row>
    <row r="5" spans="1:20" ht="12.95" customHeight="1">
      <c r="A5" s="157" t="s">
        <v>88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41"/>
      <c r="M5" s="141"/>
      <c r="N5" s="141"/>
      <c r="O5" s="141"/>
      <c r="P5" s="141"/>
      <c r="Q5" s="141"/>
      <c r="R5" s="141"/>
      <c r="S5" s="141"/>
    </row>
    <row r="6" spans="1:20" ht="12.95" customHeight="1">
      <c r="A6" s="157" t="s">
        <v>89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41"/>
      <c r="M6" s="141"/>
      <c r="N6" s="141"/>
      <c r="O6" s="141"/>
      <c r="P6" s="141"/>
      <c r="Q6" s="141"/>
      <c r="R6" s="141"/>
      <c r="S6" s="141"/>
    </row>
    <row r="7" spans="1:20">
      <c r="A7" s="142" t="s">
        <v>90</v>
      </c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T7" s="143"/>
    </row>
    <row r="8" spans="1:20" ht="15.75" customHeight="1">
      <c r="A8" s="155" t="s">
        <v>91</v>
      </c>
      <c r="B8" s="155"/>
      <c r="C8" s="155"/>
      <c r="D8" s="155"/>
      <c r="E8" s="155"/>
      <c r="F8" s="155"/>
      <c r="G8" s="155"/>
      <c r="H8" s="155"/>
      <c r="I8" s="155"/>
      <c r="J8" s="155"/>
      <c r="K8" s="143"/>
      <c r="L8" s="143"/>
      <c r="M8" s="143"/>
      <c r="N8" s="143"/>
      <c r="O8" s="143"/>
      <c r="P8" s="143"/>
      <c r="Q8" s="143"/>
      <c r="T8" s="143"/>
    </row>
    <row r="9" spans="1:20">
      <c r="A9" s="156" t="s">
        <v>92</v>
      </c>
      <c r="B9" s="156"/>
      <c r="C9" s="156"/>
      <c r="D9" s="156"/>
    </row>
    <row r="10" spans="1:20">
      <c r="A10" s="156" t="s">
        <v>93</v>
      </c>
      <c r="B10" s="156"/>
      <c r="C10" s="156"/>
      <c r="D10" s="156"/>
    </row>
    <row r="13" spans="1:20" ht="20.100000000000001" customHeight="1">
      <c r="A13" s="182" t="s">
        <v>24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11"/>
      <c r="M13" s="111"/>
    </row>
    <row r="14" spans="1:20" ht="9.9499999999999993" customHeight="1" thickBot="1"/>
    <row r="15" spans="1:20" ht="15" customHeight="1">
      <c r="A15" s="187" t="s">
        <v>12</v>
      </c>
      <c r="B15" s="189" t="s">
        <v>1</v>
      </c>
      <c r="C15" s="163" t="s">
        <v>20</v>
      </c>
      <c r="D15" s="164"/>
      <c r="E15" s="164"/>
      <c r="F15" s="164"/>
      <c r="G15" s="164"/>
      <c r="H15" s="165"/>
      <c r="I15" s="166" t="s">
        <v>11</v>
      </c>
      <c r="J15" s="166" t="s">
        <v>21</v>
      </c>
      <c r="K15" s="180" t="s">
        <v>22</v>
      </c>
    </row>
    <row r="16" spans="1:20" ht="15" customHeight="1" thickBot="1">
      <c r="A16" s="188"/>
      <c r="B16" s="190"/>
      <c r="C16" s="32" t="s">
        <v>15</v>
      </c>
      <c r="D16" s="32" t="s">
        <v>16</v>
      </c>
      <c r="E16" s="32" t="s">
        <v>13</v>
      </c>
      <c r="F16" s="32" t="s">
        <v>17</v>
      </c>
      <c r="G16" s="32" t="s">
        <v>14</v>
      </c>
      <c r="H16" s="24" t="s">
        <v>18</v>
      </c>
      <c r="I16" s="167"/>
      <c r="J16" s="167"/>
      <c r="K16" s="181"/>
    </row>
    <row r="17" spans="1:11" ht="15" customHeight="1" thickBot="1">
      <c r="A17" s="183" t="s">
        <v>70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5"/>
    </row>
    <row r="18" spans="1:11" ht="15" customHeight="1">
      <c r="A18" s="161" t="s">
        <v>44</v>
      </c>
      <c r="B18" s="46" t="s">
        <v>9</v>
      </c>
      <c r="C18" s="100">
        <v>7.65</v>
      </c>
      <c r="D18" s="100">
        <v>4.1500000000000004</v>
      </c>
      <c r="E18" s="100">
        <v>7.75</v>
      </c>
      <c r="F18" s="100">
        <v>7.03</v>
      </c>
      <c r="G18" s="101">
        <v>3.2</v>
      </c>
      <c r="H18" s="102">
        <v>3.91</v>
      </c>
      <c r="I18" s="102"/>
      <c r="J18" s="57"/>
      <c r="K18" s="48"/>
    </row>
    <row r="19" spans="1:11" ht="15" customHeight="1">
      <c r="A19" s="161"/>
      <c r="B19" s="9" t="s">
        <v>4</v>
      </c>
      <c r="C19" s="10">
        <v>2.77</v>
      </c>
      <c r="D19" s="10">
        <v>2.77</v>
      </c>
      <c r="E19" s="10">
        <v>2.77</v>
      </c>
      <c r="F19" s="10">
        <v>2.77</v>
      </c>
      <c r="G19" s="10">
        <v>2.77</v>
      </c>
      <c r="H19" s="10">
        <v>2.77</v>
      </c>
      <c r="I19" s="12"/>
      <c r="J19" s="53"/>
      <c r="K19" s="13"/>
    </row>
    <row r="20" spans="1:11" ht="15" customHeight="1">
      <c r="A20" s="161"/>
      <c r="B20" s="14" t="s">
        <v>19</v>
      </c>
      <c r="C20" s="16">
        <f>(3*1.5)*2</f>
        <v>9</v>
      </c>
      <c r="D20" s="16"/>
      <c r="E20" s="16">
        <f>1.8*2.1</f>
        <v>3.7800000000000002</v>
      </c>
      <c r="F20" s="16">
        <f>2.87*0.8</f>
        <v>2.2960000000000003</v>
      </c>
      <c r="G20" s="115">
        <f>1.8*0.8</f>
        <v>1.4400000000000002</v>
      </c>
      <c r="H20" s="16"/>
      <c r="I20" s="12"/>
      <c r="J20" s="53"/>
      <c r="K20" s="13"/>
    </row>
    <row r="21" spans="1:11" ht="15" customHeight="1" thickBot="1">
      <c r="A21" s="186"/>
      <c r="B21" s="17" t="s">
        <v>3</v>
      </c>
      <c r="C21" s="18">
        <f>IF(C20&lt;2,C18*C19,IF(C20&gt;=2,(C18*C19)-C20))</f>
        <v>12.1905</v>
      </c>
      <c r="D21" s="18">
        <f t="shared" ref="D21:H21" si="0">IF(D20&lt;2,D18*D19,IF(D20&gt;=2,(D18*D19)-D20))</f>
        <v>11.495500000000002</v>
      </c>
      <c r="E21" s="18">
        <f t="shared" si="0"/>
        <v>17.6875</v>
      </c>
      <c r="F21" s="18">
        <f t="shared" si="0"/>
        <v>17.177100000000003</v>
      </c>
      <c r="G21" s="18">
        <f t="shared" si="0"/>
        <v>8.8640000000000008</v>
      </c>
      <c r="H21" s="18">
        <f t="shared" si="0"/>
        <v>10.8307</v>
      </c>
      <c r="I21" s="19">
        <f>SUM(C21:H21)</f>
        <v>78.245300000000015</v>
      </c>
      <c r="J21" s="54"/>
      <c r="K21" s="20"/>
    </row>
    <row r="22" spans="1:11" ht="15" customHeight="1" thickTop="1">
      <c r="A22" s="160" t="s">
        <v>5</v>
      </c>
      <c r="B22" s="4" t="s">
        <v>9</v>
      </c>
      <c r="C22" s="5">
        <v>4.05</v>
      </c>
      <c r="D22" s="5">
        <v>6.96</v>
      </c>
      <c r="E22" s="5">
        <v>2.97</v>
      </c>
      <c r="F22" s="5">
        <v>6.96</v>
      </c>
      <c r="G22" s="6"/>
      <c r="H22" s="7"/>
      <c r="I22" s="7"/>
      <c r="J22" s="56"/>
      <c r="K22" s="48"/>
    </row>
    <row r="23" spans="1:11" ht="15" customHeight="1">
      <c r="A23" s="161"/>
      <c r="B23" s="9" t="s">
        <v>4</v>
      </c>
      <c r="C23" s="10">
        <v>2.77</v>
      </c>
      <c r="D23" s="10">
        <v>2.77</v>
      </c>
      <c r="E23" s="10">
        <v>2.77</v>
      </c>
      <c r="F23" s="10">
        <v>2.77</v>
      </c>
      <c r="G23" s="11"/>
      <c r="H23" s="12"/>
      <c r="I23" s="12"/>
      <c r="J23" s="53"/>
      <c r="K23" s="13"/>
    </row>
    <row r="24" spans="1:11" ht="15" customHeight="1">
      <c r="A24" s="161"/>
      <c r="B24" s="14" t="s">
        <v>19</v>
      </c>
      <c r="C24" s="16">
        <f>(3*1.5)</f>
        <v>4.5</v>
      </c>
      <c r="D24" s="16"/>
      <c r="E24" s="16"/>
      <c r="F24" s="16"/>
      <c r="G24" s="11"/>
      <c r="H24" s="16"/>
      <c r="I24" s="12"/>
      <c r="J24" s="53"/>
      <c r="K24" s="13"/>
    </row>
    <row r="25" spans="1:11" ht="15" customHeight="1" thickBot="1">
      <c r="A25" s="162"/>
      <c r="B25" s="17" t="s">
        <v>3</v>
      </c>
      <c r="C25" s="18">
        <f>IF(C24&lt;2,C22*C23,IF(C24&gt;=2,(C22*C23)-C24))</f>
        <v>6.7184999999999988</v>
      </c>
      <c r="D25" s="18">
        <f t="shared" ref="D25:H25" si="1">IF(D24&lt;2,D22*D23,IF(D24&gt;=2,(D22*D23)-D24))</f>
        <v>19.279199999999999</v>
      </c>
      <c r="E25" s="18">
        <f t="shared" si="1"/>
        <v>8.2269000000000005</v>
      </c>
      <c r="F25" s="18">
        <f t="shared" si="1"/>
        <v>19.279199999999999</v>
      </c>
      <c r="G25" s="18">
        <f t="shared" si="1"/>
        <v>0</v>
      </c>
      <c r="H25" s="18">
        <f t="shared" si="1"/>
        <v>0</v>
      </c>
      <c r="I25" s="19">
        <f>SUM(C25:H25)</f>
        <v>53.503799999999998</v>
      </c>
      <c r="J25" s="54"/>
      <c r="K25" s="20"/>
    </row>
    <row r="26" spans="1:11" ht="15" customHeight="1" thickTop="1" thickBot="1">
      <c r="A26" s="173" t="s">
        <v>45</v>
      </c>
      <c r="B26" s="4" t="s">
        <v>9</v>
      </c>
      <c r="C26" s="5">
        <v>3.93</v>
      </c>
      <c r="D26" s="5">
        <v>3.93</v>
      </c>
      <c r="E26" s="5">
        <v>5.93</v>
      </c>
      <c r="F26" s="5"/>
      <c r="G26" s="6"/>
      <c r="H26" s="7"/>
      <c r="I26" s="7"/>
      <c r="J26" s="56"/>
      <c r="K26" s="48"/>
    </row>
    <row r="27" spans="1:11" ht="15" customHeight="1" thickTop="1" thickBot="1">
      <c r="A27" s="173"/>
      <c r="B27" s="9" t="s">
        <v>4</v>
      </c>
      <c r="C27" s="10">
        <v>2.77</v>
      </c>
      <c r="D27" s="10">
        <v>2.77</v>
      </c>
      <c r="E27" s="10">
        <v>2.77</v>
      </c>
      <c r="F27" s="10"/>
      <c r="G27" s="11"/>
      <c r="H27" s="12"/>
      <c r="I27" s="12"/>
      <c r="J27" s="53"/>
      <c r="K27" s="13"/>
    </row>
    <row r="28" spans="1:11" ht="15" customHeight="1" thickTop="1" thickBot="1">
      <c r="A28" s="173"/>
      <c r="B28" s="14" t="s">
        <v>19</v>
      </c>
      <c r="C28" s="15"/>
      <c r="D28" s="15">
        <f>2.5*1.5</f>
        <v>3.75</v>
      </c>
      <c r="E28" s="15"/>
      <c r="F28" s="15"/>
      <c r="G28" s="11"/>
      <c r="H28" s="16"/>
      <c r="I28" s="12"/>
      <c r="J28" s="53"/>
      <c r="K28" s="13"/>
    </row>
    <row r="29" spans="1:11" ht="15" customHeight="1" thickTop="1" thickBot="1">
      <c r="A29" s="173"/>
      <c r="B29" s="17" t="s">
        <v>3</v>
      </c>
      <c r="C29" s="18">
        <f>IF(C28&lt;2,C26*C27,IF(C28&gt;=2,(C26*C27)-C28))</f>
        <v>10.886100000000001</v>
      </c>
      <c r="D29" s="18">
        <f t="shared" ref="D29:H29" si="2">IF(D28&lt;2,D26*D27,IF(D28&gt;=2,(D26*D27)-D28))</f>
        <v>7.1361000000000008</v>
      </c>
      <c r="E29" s="18">
        <f t="shared" si="2"/>
        <v>16.426099999999998</v>
      </c>
      <c r="F29" s="18">
        <f t="shared" si="2"/>
        <v>0</v>
      </c>
      <c r="G29" s="18">
        <f t="shared" si="2"/>
        <v>0</v>
      </c>
      <c r="H29" s="18">
        <f t="shared" si="2"/>
        <v>0</v>
      </c>
      <c r="I29" s="19">
        <f>SUM(C29:H29)</f>
        <v>34.448300000000003</v>
      </c>
      <c r="J29" s="54"/>
      <c r="K29" s="20"/>
    </row>
    <row r="30" spans="1:11" ht="15" customHeight="1" thickTop="1" thickBot="1">
      <c r="A30" s="173" t="s">
        <v>46</v>
      </c>
      <c r="B30" s="25" t="s">
        <v>9</v>
      </c>
      <c r="C30" s="5">
        <v>3.75</v>
      </c>
      <c r="D30" s="5">
        <v>6</v>
      </c>
      <c r="E30" s="5">
        <v>3.75</v>
      </c>
      <c r="F30" s="5">
        <v>6</v>
      </c>
      <c r="G30" s="6"/>
      <c r="H30" s="7"/>
      <c r="I30" s="7"/>
      <c r="J30" s="56"/>
      <c r="K30" s="48"/>
    </row>
    <row r="31" spans="1:11" ht="15" customHeight="1" thickTop="1" thickBot="1">
      <c r="A31" s="173"/>
      <c r="B31" s="26" t="s">
        <v>4</v>
      </c>
      <c r="C31" s="10">
        <v>2.77</v>
      </c>
      <c r="D31" s="10">
        <v>2.77</v>
      </c>
      <c r="E31" s="10">
        <v>2.77</v>
      </c>
      <c r="F31" s="10">
        <v>2.77</v>
      </c>
      <c r="G31" s="11"/>
      <c r="H31" s="12"/>
      <c r="I31" s="12"/>
      <c r="J31" s="53"/>
      <c r="K31" s="13"/>
    </row>
    <row r="32" spans="1:11" ht="15" customHeight="1" thickTop="1" thickBot="1">
      <c r="A32" s="173"/>
      <c r="B32" s="27" t="s">
        <v>19</v>
      </c>
      <c r="C32" s="16">
        <f>1.8*2.1</f>
        <v>3.7800000000000002</v>
      </c>
      <c r="D32" s="16">
        <f>1.8*2.1</f>
        <v>3.7800000000000002</v>
      </c>
      <c r="E32" s="15"/>
      <c r="F32" s="16">
        <f>(3*1.5)</f>
        <v>4.5</v>
      </c>
      <c r="G32" s="11"/>
      <c r="H32" s="16"/>
      <c r="I32" s="12"/>
      <c r="J32" s="53"/>
      <c r="K32" s="13"/>
    </row>
    <row r="33" spans="1:11" ht="15" customHeight="1" thickTop="1" thickBot="1">
      <c r="A33" s="174"/>
      <c r="B33" s="29" t="s">
        <v>3</v>
      </c>
      <c r="C33" s="30">
        <f>IF(C32&lt;2,C30*C31,IF(C32&gt;=2,(C30*C31)-C32))</f>
        <v>6.607499999999999</v>
      </c>
      <c r="D33" s="30">
        <f t="shared" ref="D33:H33" si="3">IF(D32&lt;2,D30*D31,IF(D32&gt;=2,(D30*D31)-D32))</f>
        <v>12.84</v>
      </c>
      <c r="E33" s="30">
        <f t="shared" si="3"/>
        <v>10.387499999999999</v>
      </c>
      <c r="F33" s="30">
        <f t="shared" si="3"/>
        <v>12.120000000000001</v>
      </c>
      <c r="G33" s="30">
        <f t="shared" si="3"/>
        <v>0</v>
      </c>
      <c r="H33" s="30">
        <f t="shared" si="3"/>
        <v>0</v>
      </c>
      <c r="I33" s="31">
        <f>SUM(C33:H33)</f>
        <v>41.954999999999998</v>
      </c>
      <c r="J33" s="55"/>
      <c r="K33" s="93"/>
    </row>
    <row r="34" spans="1:11" ht="15" customHeight="1" thickTop="1">
      <c r="A34" s="160" t="s">
        <v>47</v>
      </c>
      <c r="B34" s="4" t="s">
        <v>9</v>
      </c>
      <c r="C34" s="5">
        <v>9.1999999999999993</v>
      </c>
      <c r="D34" s="5">
        <v>2.2999999999999998</v>
      </c>
      <c r="E34" s="5">
        <v>2.9</v>
      </c>
      <c r="F34" s="5">
        <f>(2.9*2)+(2*2)</f>
        <v>9.8000000000000007</v>
      </c>
      <c r="G34" s="6"/>
      <c r="H34" s="7"/>
      <c r="I34" s="7"/>
      <c r="J34" s="56"/>
      <c r="K34" s="8"/>
    </row>
    <row r="35" spans="1:11" ht="15" customHeight="1">
      <c r="A35" s="161"/>
      <c r="B35" s="9" t="s">
        <v>4</v>
      </c>
      <c r="C35" s="10">
        <v>0.8</v>
      </c>
      <c r="D35" s="10">
        <v>0.8</v>
      </c>
      <c r="E35" s="10">
        <v>0.8</v>
      </c>
      <c r="F35" s="10">
        <v>0.15</v>
      </c>
      <c r="G35" s="11"/>
      <c r="H35" s="12"/>
      <c r="I35" s="12"/>
      <c r="J35" s="53"/>
      <c r="K35" s="13"/>
    </row>
    <row r="36" spans="1:11" ht="15" customHeight="1">
      <c r="A36" s="161"/>
      <c r="B36" s="14" t="s">
        <v>19</v>
      </c>
      <c r="C36" s="15"/>
      <c r="D36" s="16"/>
      <c r="E36" s="16"/>
      <c r="F36" s="16"/>
      <c r="G36" s="11"/>
      <c r="H36" s="16"/>
      <c r="I36" s="12"/>
      <c r="J36" s="53"/>
      <c r="K36" s="13"/>
    </row>
    <row r="37" spans="1:11" ht="15" customHeight="1" thickBot="1">
      <c r="A37" s="162"/>
      <c r="B37" s="17" t="s">
        <v>3</v>
      </c>
      <c r="C37" s="18">
        <f>IF(C36&lt;2,C34*C35,IF(C36&gt;=2,(C34*C35)-C36))</f>
        <v>7.3599999999999994</v>
      </c>
      <c r="D37" s="18">
        <f t="shared" ref="D37:H37" si="4">IF(D36&lt;2,D34*D35,IF(D36&gt;=2,(D34*D35)-D36))</f>
        <v>1.8399999999999999</v>
      </c>
      <c r="E37" s="18">
        <f t="shared" si="4"/>
        <v>2.3199999999999998</v>
      </c>
      <c r="F37" s="18">
        <f t="shared" si="4"/>
        <v>1.47</v>
      </c>
      <c r="G37" s="18"/>
      <c r="H37" s="18">
        <f t="shared" si="4"/>
        <v>0</v>
      </c>
      <c r="I37" s="19">
        <f>SUM(C37:H37)</f>
        <v>12.99</v>
      </c>
      <c r="J37" s="54"/>
      <c r="K37" s="20"/>
    </row>
    <row r="38" spans="1:11" ht="15" customHeight="1" thickTop="1">
      <c r="A38" s="160" t="s">
        <v>48</v>
      </c>
      <c r="B38" s="4" t="s">
        <v>9</v>
      </c>
      <c r="C38" s="5">
        <v>7</v>
      </c>
      <c r="D38" s="5">
        <v>2.2999999999999998</v>
      </c>
      <c r="E38" s="5">
        <v>1.8</v>
      </c>
      <c r="F38" s="5">
        <f>3.6+3</f>
        <v>6.6</v>
      </c>
      <c r="G38" s="6"/>
      <c r="H38" s="7"/>
      <c r="I38" s="7"/>
      <c r="J38" s="56"/>
      <c r="K38" s="48"/>
    </row>
    <row r="39" spans="1:11" ht="15" customHeight="1">
      <c r="A39" s="161"/>
      <c r="B39" s="9" t="s">
        <v>4</v>
      </c>
      <c r="C39" s="10">
        <v>0.8</v>
      </c>
      <c r="D39" s="10">
        <v>0.8</v>
      </c>
      <c r="E39" s="10">
        <v>0.8</v>
      </c>
      <c r="F39" s="10">
        <v>0.15</v>
      </c>
      <c r="G39" s="11"/>
      <c r="H39" s="12"/>
      <c r="I39" s="12"/>
      <c r="J39" s="53"/>
      <c r="K39" s="13"/>
    </row>
    <row r="40" spans="1:11" ht="15" customHeight="1">
      <c r="A40" s="161"/>
      <c r="B40" s="14" t="s">
        <v>19</v>
      </c>
      <c r="C40" s="15"/>
      <c r="D40" s="16"/>
      <c r="E40" s="16"/>
      <c r="F40" s="16"/>
      <c r="G40" s="11"/>
      <c r="H40" s="16"/>
      <c r="I40" s="12"/>
      <c r="J40" s="53"/>
      <c r="K40" s="13"/>
    </row>
    <row r="41" spans="1:11" ht="15" customHeight="1" thickBot="1">
      <c r="A41" s="161"/>
      <c r="B41" s="39" t="s">
        <v>3</v>
      </c>
      <c r="C41" s="30">
        <f>IF(C40&lt;2,C38*C39,IF(C40&gt;=2,(C38*C39)-C40))</f>
        <v>5.6000000000000005</v>
      </c>
      <c r="D41" s="30">
        <f t="shared" ref="D41:H41" si="5">IF(D40&lt;2,D38*D39,IF(D40&gt;=2,(D38*D39)-D40))</f>
        <v>1.8399999999999999</v>
      </c>
      <c r="E41" s="30">
        <f t="shared" si="5"/>
        <v>1.4400000000000002</v>
      </c>
      <c r="F41" s="30">
        <f t="shared" si="5"/>
        <v>0.98999999999999988</v>
      </c>
      <c r="G41" s="30"/>
      <c r="H41" s="30">
        <f t="shared" si="5"/>
        <v>0</v>
      </c>
      <c r="I41" s="31">
        <f>SUM(C41:H41)</f>
        <v>9.870000000000001</v>
      </c>
      <c r="J41" s="55"/>
      <c r="K41" s="93"/>
    </row>
    <row r="42" spans="1:11" ht="15" customHeight="1" thickBot="1">
      <c r="A42" s="171" t="s">
        <v>8</v>
      </c>
      <c r="B42" s="172"/>
      <c r="C42" s="172"/>
      <c r="D42" s="172"/>
      <c r="E42" s="172"/>
      <c r="F42" s="172"/>
      <c r="G42" s="172"/>
      <c r="H42" s="172"/>
      <c r="I42" s="105">
        <f>SUM(I18:I41)</f>
        <v>231.01240000000001</v>
      </c>
      <c r="J42" s="105"/>
      <c r="K42" s="114"/>
    </row>
    <row r="43" spans="1:11" ht="15" customHeight="1" thickBot="1"/>
    <row r="44" spans="1:11" ht="15" customHeight="1" thickBot="1">
      <c r="A44" s="183" t="s">
        <v>64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5"/>
    </row>
    <row r="45" spans="1:11" ht="15" customHeight="1" thickTop="1">
      <c r="A45" s="161" t="s">
        <v>51</v>
      </c>
      <c r="B45" s="4" t="s">
        <v>9</v>
      </c>
      <c r="C45" s="5">
        <v>7.75</v>
      </c>
      <c r="D45" s="5"/>
      <c r="E45" s="5"/>
      <c r="F45" s="5"/>
      <c r="G45" s="6"/>
      <c r="H45" s="7"/>
      <c r="I45" s="7"/>
      <c r="J45" s="56"/>
      <c r="K45" s="48"/>
    </row>
    <row r="46" spans="1:11" ht="15" customHeight="1">
      <c r="A46" s="161"/>
      <c r="B46" s="9" t="s">
        <v>4</v>
      </c>
      <c r="C46" s="10">
        <v>3</v>
      </c>
      <c r="D46" s="10"/>
      <c r="E46" s="10"/>
      <c r="F46" s="10"/>
      <c r="G46" s="11"/>
      <c r="H46" s="12"/>
      <c r="I46" s="12"/>
      <c r="J46" s="53"/>
      <c r="K46" s="13"/>
    </row>
    <row r="47" spans="1:11" ht="15" customHeight="1">
      <c r="A47" s="161"/>
      <c r="B47" s="14" t="s">
        <v>19</v>
      </c>
      <c r="C47" s="15">
        <f>(2.5*1.5)+(1.8*2.1)</f>
        <v>7.53</v>
      </c>
      <c r="D47" s="16"/>
      <c r="E47" s="16"/>
      <c r="F47" s="16"/>
      <c r="G47" s="11"/>
      <c r="H47" s="16"/>
      <c r="I47" s="12"/>
      <c r="J47" s="53"/>
      <c r="K47" s="13"/>
    </row>
    <row r="48" spans="1:11" ht="15" customHeight="1" thickBot="1">
      <c r="A48" s="186"/>
      <c r="B48" s="17" t="s">
        <v>3</v>
      </c>
      <c r="C48" s="18">
        <f>IF(C47&lt;2,C45*C46,IF(C47&gt;=2,(C45*C46)-C47))</f>
        <v>15.719999999999999</v>
      </c>
      <c r="D48" s="18">
        <f t="shared" ref="D48:H48" si="6">IF(D47&lt;2,D45*D46,IF(D47&gt;=2,(D45*D46)-D47))</f>
        <v>0</v>
      </c>
      <c r="E48" s="18">
        <f t="shared" si="6"/>
        <v>0</v>
      </c>
      <c r="F48" s="18">
        <f t="shared" si="6"/>
        <v>0</v>
      </c>
      <c r="G48" s="18">
        <f t="shared" si="6"/>
        <v>0</v>
      </c>
      <c r="H48" s="18">
        <f t="shared" si="6"/>
        <v>0</v>
      </c>
      <c r="I48" s="19"/>
      <c r="J48" s="54">
        <f>SUMIFS(C48:H48,C47:H47,"")</f>
        <v>0</v>
      </c>
      <c r="K48" s="20">
        <f>SUMIFS(C48:H48,C47:H47,"&gt;0")</f>
        <v>15.719999999999999</v>
      </c>
    </row>
    <row r="49" spans="1:11" ht="15" customHeight="1" thickTop="1">
      <c r="A49" s="161" t="s">
        <v>52</v>
      </c>
      <c r="B49" s="46" t="s">
        <v>9</v>
      </c>
      <c r="C49" s="100">
        <v>13.5</v>
      </c>
      <c r="D49" s="100"/>
      <c r="E49" s="100"/>
      <c r="F49" s="100"/>
      <c r="G49" s="101"/>
      <c r="H49" s="102"/>
      <c r="I49" s="102"/>
      <c r="J49" s="57"/>
      <c r="K49" s="48"/>
    </row>
    <row r="50" spans="1:11" ht="15" customHeight="1">
      <c r="A50" s="161"/>
      <c r="B50" s="9" t="s">
        <v>4</v>
      </c>
      <c r="C50" s="10">
        <v>3</v>
      </c>
      <c r="D50" s="10"/>
      <c r="E50" s="10"/>
      <c r="F50" s="10"/>
      <c r="G50" s="11"/>
      <c r="H50" s="12"/>
      <c r="I50" s="12"/>
      <c r="J50" s="53"/>
      <c r="K50" s="13"/>
    </row>
    <row r="51" spans="1:11" ht="15" customHeight="1">
      <c r="A51" s="161"/>
      <c r="B51" s="14" t="s">
        <v>19</v>
      </c>
      <c r="C51" s="16">
        <f>(3*1.5)*2</f>
        <v>9</v>
      </c>
      <c r="D51" s="16"/>
      <c r="E51" s="16"/>
      <c r="F51" s="16"/>
      <c r="G51" s="11"/>
      <c r="H51" s="16"/>
      <c r="I51" s="12"/>
      <c r="J51" s="53"/>
      <c r="K51" s="13"/>
    </row>
    <row r="52" spans="1:11" ht="15" customHeight="1" thickBot="1">
      <c r="A52" s="186"/>
      <c r="B52" s="17" t="s">
        <v>3</v>
      </c>
      <c r="C52" s="18">
        <f>IF(C51&lt;2,C49*C50,IF(C51&gt;=2,(C49*C50)-C51))</f>
        <v>31.5</v>
      </c>
      <c r="D52" s="18">
        <f t="shared" ref="D52:H52" si="7">IF(D51&lt;2,D49*D50,IF(D51&gt;=2,(D49*D50)-D51))</f>
        <v>0</v>
      </c>
      <c r="E52" s="18">
        <f t="shared" si="7"/>
        <v>0</v>
      </c>
      <c r="F52" s="18">
        <f t="shared" si="7"/>
        <v>0</v>
      </c>
      <c r="G52" s="18">
        <f t="shared" si="7"/>
        <v>0</v>
      </c>
      <c r="H52" s="18">
        <f t="shared" si="7"/>
        <v>0</v>
      </c>
      <c r="I52" s="19"/>
      <c r="J52" s="54">
        <f>SUMIFS(C52:H52,C51:H51,"")</f>
        <v>0</v>
      </c>
      <c r="K52" s="20">
        <f>SUMIFS(C52:H52,C51:H51,"&gt;0")</f>
        <v>31.5</v>
      </c>
    </row>
    <row r="53" spans="1:11" ht="15" customHeight="1" thickTop="1">
      <c r="A53" s="160" t="s">
        <v>53</v>
      </c>
      <c r="B53" s="4" t="s">
        <v>9</v>
      </c>
      <c r="C53" s="5">
        <v>11.61</v>
      </c>
      <c r="D53" s="5"/>
      <c r="E53" s="5"/>
      <c r="F53" s="5"/>
      <c r="G53" s="6"/>
      <c r="H53" s="7"/>
      <c r="I53" s="7"/>
      <c r="J53" s="56"/>
      <c r="K53" s="48"/>
    </row>
    <row r="54" spans="1:11" ht="15" customHeight="1">
      <c r="A54" s="161"/>
      <c r="B54" s="9" t="s">
        <v>4</v>
      </c>
      <c r="C54" s="10">
        <v>3</v>
      </c>
      <c r="D54" s="10"/>
      <c r="E54" s="10"/>
      <c r="F54" s="10"/>
      <c r="G54" s="11"/>
      <c r="H54" s="12"/>
      <c r="I54" s="12"/>
      <c r="J54" s="53"/>
      <c r="K54" s="13"/>
    </row>
    <row r="55" spans="1:11" ht="15" customHeight="1">
      <c r="A55" s="161"/>
      <c r="B55" s="14" t="s">
        <v>19</v>
      </c>
      <c r="C55" s="16">
        <f>(3*1.5)*2</f>
        <v>9</v>
      </c>
      <c r="D55" s="16"/>
      <c r="E55" s="16"/>
      <c r="F55" s="16"/>
      <c r="G55" s="11"/>
      <c r="H55" s="16"/>
      <c r="I55" s="12"/>
      <c r="J55" s="53"/>
      <c r="K55" s="13"/>
    </row>
    <row r="56" spans="1:11" ht="15" customHeight="1" thickBot="1">
      <c r="A56" s="161"/>
      <c r="B56" s="39" t="s">
        <v>3</v>
      </c>
      <c r="C56" s="30">
        <f>IF(C55&lt;2,C53*C54,IF(C55&gt;=2,(C53*C54)-C55))</f>
        <v>25.83</v>
      </c>
      <c r="D56" s="30">
        <f t="shared" ref="D56:H56" si="8">IF(D55&lt;2,D53*D54,IF(D55&gt;=2,(D53*D54)-D55))</f>
        <v>0</v>
      </c>
      <c r="E56" s="30">
        <f t="shared" si="8"/>
        <v>0</v>
      </c>
      <c r="F56" s="30">
        <f t="shared" si="8"/>
        <v>0</v>
      </c>
      <c r="G56" s="30">
        <f t="shared" si="8"/>
        <v>0</v>
      </c>
      <c r="H56" s="30">
        <f t="shared" si="8"/>
        <v>0</v>
      </c>
      <c r="I56" s="31"/>
      <c r="J56" s="55">
        <f>SUMIFS(C56:H56,C55:H55,"")</f>
        <v>0</v>
      </c>
      <c r="K56" s="93">
        <f>SUMIFS(C56:H56,C55:H55,"&gt;0")</f>
        <v>25.83</v>
      </c>
    </row>
    <row r="57" spans="1:11" ht="15" customHeight="1" thickTop="1">
      <c r="A57" s="160" t="s">
        <v>73</v>
      </c>
      <c r="B57" s="4" t="s">
        <v>9</v>
      </c>
      <c r="C57" s="5"/>
      <c r="D57" s="5"/>
      <c r="E57" s="5"/>
      <c r="F57" s="5"/>
      <c r="G57" s="6"/>
      <c r="H57" s="7"/>
      <c r="I57" s="7"/>
      <c r="J57" s="56"/>
      <c r="K57" s="8"/>
    </row>
    <row r="58" spans="1:11" ht="15" customHeight="1">
      <c r="A58" s="161"/>
      <c r="B58" s="9" t="s">
        <v>4</v>
      </c>
      <c r="C58" s="10"/>
      <c r="D58" s="10"/>
      <c r="E58" s="10"/>
      <c r="F58" s="10"/>
      <c r="G58" s="11"/>
      <c r="H58" s="12"/>
      <c r="I58" s="12"/>
      <c r="J58" s="53"/>
      <c r="K58" s="13"/>
    </row>
    <row r="59" spans="1:11" ht="15" customHeight="1">
      <c r="A59" s="161"/>
      <c r="B59" s="14" t="s">
        <v>19</v>
      </c>
      <c r="C59" s="16"/>
      <c r="D59" s="16"/>
      <c r="E59" s="16"/>
      <c r="F59" s="16"/>
      <c r="G59" s="11"/>
      <c r="H59" s="16"/>
      <c r="I59" s="12"/>
      <c r="J59" s="53"/>
      <c r="K59" s="13"/>
    </row>
    <row r="60" spans="1:11" ht="15" customHeight="1" thickBot="1">
      <c r="A60" s="161"/>
      <c r="B60" s="39" t="s">
        <v>3</v>
      </c>
      <c r="C60" s="30">
        <v>11.54</v>
      </c>
      <c r="D60" s="30">
        <v>11.54</v>
      </c>
      <c r="E60" s="30">
        <v>11.54</v>
      </c>
      <c r="F60" s="30">
        <v>11.54</v>
      </c>
      <c r="G60" s="30">
        <f t="shared" ref="G60:H60" si="9">IF(G59&lt;2,G57*G58,IF(G59&gt;=2,(G57*G58)-G59))</f>
        <v>0</v>
      </c>
      <c r="H60" s="30">
        <f t="shared" si="9"/>
        <v>0</v>
      </c>
      <c r="I60" s="55">
        <f>SUMIFS(C60:D60,C59:D59,"")</f>
        <v>23.08</v>
      </c>
      <c r="J60" s="55">
        <f>SUMIFS(E60:H60,E59:H59,"")</f>
        <v>23.08</v>
      </c>
      <c r="K60" s="93">
        <f>SUMIFS(C60:H60,C59:H59,"&gt;0")</f>
        <v>0</v>
      </c>
    </row>
    <row r="61" spans="1:11" ht="15" customHeight="1" thickBot="1">
      <c r="A61" s="171" t="s">
        <v>8</v>
      </c>
      <c r="B61" s="172"/>
      <c r="C61" s="172"/>
      <c r="D61" s="172"/>
      <c r="E61" s="172"/>
      <c r="F61" s="172"/>
      <c r="G61" s="172"/>
      <c r="H61" s="172"/>
      <c r="I61" s="105">
        <f>SUM(I45:I60)</f>
        <v>23.08</v>
      </c>
      <c r="J61" s="105">
        <f>SUM(J45:J60)</f>
        <v>23.08</v>
      </c>
      <c r="K61" s="127">
        <f>SUM(K45:K60)</f>
        <v>73.05</v>
      </c>
    </row>
    <row r="62" spans="1:11" ht="15" customHeight="1">
      <c r="A62" s="103"/>
      <c r="B62" s="103"/>
      <c r="C62" s="103"/>
      <c r="D62" s="103"/>
      <c r="E62" s="112"/>
      <c r="F62" s="112"/>
      <c r="G62" s="112"/>
      <c r="H62" s="112"/>
      <c r="I62" s="50"/>
      <c r="J62" s="50"/>
      <c r="K62" s="50"/>
    </row>
    <row r="63" spans="1:11" ht="15" customHeight="1">
      <c r="A63" s="112"/>
      <c r="B63" s="112"/>
      <c r="C63" s="112"/>
      <c r="D63" s="112"/>
      <c r="E63" s="112"/>
      <c r="F63" s="112"/>
      <c r="G63" s="112"/>
      <c r="H63" s="112"/>
      <c r="I63" s="50"/>
      <c r="J63" s="50"/>
      <c r="K63" s="50"/>
    </row>
    <row r="64" spans="1:11" ht="15" customHeight="1" thickBot="1">
      <c r="A64" s="113"/>
      <c r="B64" s="113"/>
      <c r="C64" s="113"/>
      <c r="D64" s="113"/>
      <c r="E64" s="112"/>
      <c r="F64" s="112"/>
      <c r="G64" s="112"/>
      <c r="H64" s="112"/>
      <c r="I64" s="50"/>
      <c r="J64" s="50"/>
      <c r="K64" s="50"/>
    </row>
    <row r="65" spans="1:11" ht="20.100000000000001" customHeight="1" thickBot="1">
      <c r="A65" s="175" t="s">
        <v>29</v>
      </c>
      <c r="B65" s="176"/>
      <c r="C65" s="177"/>
      <c r="D65" s="63" t="s">
        <v>3</v>
      </c>
      <c r="E65" s="51"/>
      <c r="F65" s="49"/>
      <c r="G65" s="49"/>
      <c r="H65" s="49"/>
      <c r="I65" s="3"/>
      <c r="J65" s="62"/>
      <c r="K65" s="62"/>
    </row>
    <row r="66" spans="1:11" ht="24.95" customHeight="1">
      <c r="A66" s="178" t="s">
        <v>10</v>
      </c>
      <c r="B66" s="179"/>
      <c r="C66" s="179"/>
      <c r="D66" s="108">
        <f>I42+I61</f>
        <v>254.0924</v>
      </c>
      <c r="E66" s="44"/>
      <c r="F66" s="43"/>
      <c r="G66" s="43"/>
      <c r="H66" s="43"/>
      <c r="I66" s="3"/>
      <c r="J66" s="2"/>
      <c r="K66" s="2"/>
    </row>
    <row r="67" spans="1:11" ht="24.95" customHeight="1">
      <c r="A67" s="168" t="s">
        <v>49</v>
      </c>
      <c r="B67" s="169"/>
      <c r="C67" s="170"/>
      <c r="D67" s="128">
        <f>K42+K61</f>
        <v>73.05</v>
      </c>
    </row>
    <row r="68" spans="1:11" ht="24.95" customHeight="1" thickBot="1">
      <c r="A68" s="158" t="s">
        <v>74</v>
      </c>
      <c r="B68" s="159"/>
      <c r="C68" s="159"/>
      <c r="D68" s="109">
        <f>J42+J61</f>
        <v>23.08</v>
      </c>
    </row>
  </sheetData>
  <mergeCells count="34">
    <mergeCell ref="K15:K16"/>
    <mergeCell ref="A13:K13"/>
    <mergeCell ref="A44:K44"/>
    <mergeCell ref="A45:A48"/>
    <mergeCell ref="A61:H61"/>
    <mergeCell ref="A49:A52"/>
    <mergeCell ref="A53:A56"/>
    <mergeCell ref="A17:K17"/>
    <mergeCell ref="A18:A21"/>
    <mergeCell ref="A22:A25"/>
    <mergeCell ref="A26:A29"/>
    <mergeCell ref="A15:A16"/>
    <mergeCell ref="B15:B16"/>
    <mergeCell ref="J15:J16"/>
    <mergeCell ref="A68:C68"/>
    <mergeCell ref="A34:A37"/>
    <mergeCell ref="A38:A41"/>
    <mergeCell ref="C15:H15"/>
    <mergeCell ref="I15:I16"/>
    <mergeCell ref="A67:C67"/>
    <mergeCell ref="A42:H42"/>
    <mergeCell ref="A57:A60"/>
    <mergeCell ref="A30:A33"/>
    <mergeCell ref="A65:C65"/>
    <mergeCell ref="A66:C66"/>
    <mergeCell ref="A8:J8"/>
    <mergeCell ref="A9:D9"/>
    <mergeCell ref="A10:D10"/>
    <mergeCell ref="A1:K1"/>
    <mergeCell ref="A2:K2"/>
    <mergeCell ref="A3:K3"/>
    <mergeCell ref="A4:K4"/>
    <mergeCell ref="A5:K5"/>
    <mergeCell ref="A6:K6"/>
  </mergeCells>
  <conditionalFormatting sqref="C20:H20">
    <cfRule type="cellIs" dxfId="29" priority="8" operator="greaterThan">
      <formula>2</formula>
    </cfRule>
  </conditionalFormatting>
  <conditionalFormatting sqref="C24">
    <cfRule type="cellIs" dxfId="28" priority="7" operator="greaterThan">
      <formula>2</formula>
    </cfRule>
  </conditionalFormatting>
  <conditionalFormatting sqref="F32">
    <cfRule type="cellIs" dxfId="27" priority="4" operator="greaterThan">
      <formula>2</formula>
    </cfRule>
  </conditionalFormatting>
  <conditionalFormatting sqref="C32">
    <cfRule type="cellIs" dxfId="26" priority="6" operator="greaterThan">
      <formula>2</formula>
    </cfRule>
  </conditionalFormatting>
  <conditionalFormatting sqref="C55">
    <cfRule type="cellIs" dxfId="25" priority="2" operator="greaterThan">
      <formula>2</formula>
    </cfRule>
  </conditionalFormatting>
  <conditionalFormatting sqref="D32">
    <cfRule type="cellIs" dxfId="24" priority="5" operator="greaterThan">
      <formula>2</formula>
    </cfRule>
  </conditionalFormatting>
  <conditionalFormatting sqref="C51">
    <cfRule type="cellIs" dxfId="23" priority="3" operator="greaterThan">
      <formula>2</formula>
    </cfRule>
  </conditionalFormatting>
  <conditionalFormatting sqref="C59">
    <cfRule type="cellIs" dxfId="22" priority="1" operator="greaterThan">
      <formula>2</formula>
    </cfRule>
  </conditionalFormatting>
  <pageMargins left="0.511811024" right="0.511811024" top="0.78740157499999996" bottom="0.78740157499999996" header="0.31496062000000002" footer="0.31496062000000002"/>
  <pageSetup paperSize="9" scale="6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1"/>
  <sheetViews>
    <sheetView zoomScaleNormal="100" workbookViewId="0">
      <pane ySplit="16" topLeftCell="A17" activePane="bottomLeft" state="frozen"/>
      <selection activeCell="B1" sqref="B1"/>
      <selection pane="bottomLeft" activeCell="H67" sqref="H67"/>
    </sheetView>
  </sheetViews>
  <sheetFormatPr defaultRowHeight="12.75"/>
  <cols>
    <col min="1" max="1" width="25.7109375" bestFit="1" customWidth="1"/>
    <col min="2" max="2" width="12.85546875" customWidth="1"/>
    <col min="3" max="14" width="10.7109375" customWidth="1"/>
  </cols>
  <sheetData>
    <row r="1" spans="1:20" ht="12.95" customHeight="1">
      <c r="A1" s="157" t="s">
        <v>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41"/>
      <c r="P1" s="141"/>
      <c r="Q1" s="141"/>
      <c r="R1" s="141"/>
      <c r="S1" s="141"/>
    </row>
    <row r="2" spans="1:20" ht="12.95" customHeight="1">
      <c r="A2" s="157" t="s">
        <v>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41"/>
      <c r="P2" s="141"/>
      <c r="Q2" s="141"/>
      <c r="R2" s="141"/>
      <c r="S2" s="141"/>
    </row>
    <row r="3" spans="1:20" ht="12.95" customHeight="1">
      <c r="A3" s="157" t="s">
        <v>86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41"/>
      <c r="P3" s="141"/>
      <c r="Q3" s="141"/>
      <c r="R3" s="141"/>
      <c r="S3" s="141"/>
    </row>
    <row r="4" spans="1:20" ht="12.95" customHeight="1">
      <c r="A4" s="157" t="s">
        <v>87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41"/>
      <c r="P4" s="141"/>
      <c r="Q4" s="141"/>
      <c r="R4" s="141"/>
      <c r="S4" s="141"/>
    </row>
    <row r="5" spans="1:20" ht="12.95" customHeight="1">
      <c r="A5" s="157" t="s">
        <v>88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41"/>
      <c r="P5" s="141"/>
      <c r="Q5" s="141"/>
      <c r="R5" s="141"/>
      <c r="S5" s="141"/>
    </row>
    <row r="6" spans="1:20" ht="12.95" customHeight="1">
      <c r="A6" s="157" t="s">
        <v>89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41"/>
      <c r="P6" s="141"/>
      <c r="Q6" s="141"/>
      <c r="R6" s="141"/>
      <c r="S6" s="141"/>
    </row>
    <row r="7" spans="1:20">
      <c r="A7" s="142" t="s">
        <v>90</v>
      </c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T7" s="143"/>
    </row>
    <row r="8" spans="1:20" ht="15.75" customHeight="1">
      <c r="A8" s="155" t="s">
        <v>91</v>
      </c>
      <c r="B8" s="155"/>
      <c r="C8" s="155"/>
      <c r="D8" s="155"/>
      <c r="E8" s="155"/>
      <c r="F8" s="155"/>
      <c r="G8" s="155"/>
      <c r="H8" s="155"/>
      <c r="I8" s="155"/>
      <c r="J8" s="155"/>
      <c r="K8" s="143"/>
      <c r="L8" s="143"/>
      <c r="M8" s="143"/>
      <c r="N8" s="143"/>
      <c r="O8" s="143"/>
      <c r="P8" s="143"/>
      <c r="Q8" s="143"/>
      <c r="T8" s="143"/>
    </row>
    <row r="9" spans="1:20">
      <c r="A9" s="156" t="s">
        <v>92</v>
      </c>
      <c r="B9" s="156"/>
      <c r="C9" s="156"/>
      <c r="D9" s="156"/>
    </row>
    <row r="10" spans="1:20">
      <c r="A10" s="156" t="s">
        <v>93</v>
      </c>
      <c r="B10" s="156"/>
      <c r="C10" s="156"/>
      <c r="D10" s="156"/>
    </row>
    <row r="13" spans="1:20" ht="20.100000000000001" customHeight="1">
      <c r="A13" s="182" t="s">
        <v>2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11"/>
      <c r="P13" s="111"/>
    </row>
    <row r="14" spans="1:20" ht="9.9499999999999993" customHeight="1" thickBot="1"/>
    <row r="15" spans="1:20" ht="15" customHeight="1">
      <c r="A15" s="187" t="s">
        <v>12</v>
      </c>
      <c r="B15" s="189" t="s">
        <v>1</v>
      </c>
      <c r="C15" s="163" t="s">
        <v>20</v>
      </c>
      <c r="D15" s="164"/>
      <c r="E15" s="164"/>
      <c r="F15" s="164"/>
      <c r="G15" s="164"/>
      <c r="H15" s="165"/>
      <c r="I15" s="166" t="s">
        <v>25</v>
      </c>
      <c r="J15" s="166" t="s">
        <v>26</v>
      </c>
      <c r="K15" s="166" t="s">
        <v>27</v>
      </c>
      <c r="L15" s="166" t="s">
        <v>28</v>
      </c>
      <c r="M15" s="166" t="s">
        <v>21</v>
      </c>
      <c r="N15" s="180" t="s">
        <v>22</v>
      </c>
    </row>
    <row r="16" spans="1:20" ht="15" customHeight="1" thickBot="1">
      <c r="A16" s="188"/>
      <c r="B16" s="190"/>
      <c r="C16" s="32" t="s">
        <v>15</v>
      </c>
      <c r="D16" s="32" t="s">
        <v>16</v>
      </c>
      <c r="E16" s="32" t="s">
        <v>13</v>
      </c>
      <c r="F16" s="32" t="s">
        <v>17</v>
      </c>
      <c r="G16" s="32" t="s">
        <v>14</v>
      </c>
      <c r="H16" s="24" t="s">
        <v>18</v>
      </c>
      <c r="I16" s="167"/>
      <c r="J16" s="167"/>
      <c r="K16" s="167"/>
      <c r="L16" s="167"/>
      <c r="M16" s="167"/>
      <c r="N16" s="197"/>
    </row>
    <row r="17" spans="1:14" ht="15" customHeight="1" thickBot="1">
      <c r="A17" s="183" t="s">
        <v>70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5"/>
    </row>
    <row r="18" spans="1:14" ht="15" customHeight="1">
      <c r="A18" s="161" t="s">
        <v>44</v>
      </c>
      <c r="B18" s="46" t="s">
        <v>9</v>
      </c>
      <c r="C18" s="100">
        <v>7.65</v>
      </c>
      <c r="D18" s="100">
        <v>4.1500000000000004</v>
      </c>
      <c r="E18" s="100">
        <v>7.75</v>
      </c>
      <c r="F18" s="100">
        <v>7.03</v>
      </c>
      <c r="G18" s="101">
        <v>3.2</v>
      </c>
      <c r="H18" s="102">
        <v>3.91</v>
      </c>
      <c r="I18" s="47"/>
      <c r="J18" s="57"/>
      <c r="K18" s="57"/>
      <c r="L18" s="57"/>
      <c r="M18" s="66"/>
      <c r="N18" s="48"/>
    </row>
    <row r="19" spans="1:14" ht="15" customHeight="1">
      <c r="A19" s="161"/>
      <c r="B19" s="9" t="s">
        <v>4</v>
      </c>
      <c r="C19" s="10">
        <v>1.27</v>
      </c>
      <c r="D19" s="10">
        <v>1.27</v>
      </c>
      <c r="E19" s="10">
        <v>1.27</v>
      </c>
      <c r="F19" s="10">
        <v>1.27</v>
      </c>
      <c r="G19" s="10">
        <v>1.27</v>
      </c>
      <c r="H19" s="10">
        <v>1.27</v>
      </c>
      <c r="I19" s="21"/>
      <c r="J19" s="58"/>
      <c r="K19" s="58"/>
      <c r="L19" s="58"/>
      <c r="M19" s="65"/>
      <c r="N19" s="22"/>
    </row>
    <row r="20" spans="1:14" ht="15" customHeight="1">
      <c r="A20" s="161"/>
      <c r="B20" s="14" t="s">
        <v>19</v>
      </c>
      <c r="C20" s="16">
        <f>(3*1.5)*2</f>
        <v>9</v>
      </c>
      <c r="D20" s="16"/>
      <c r="E20" s="16">
        <f>1.8*2.1</f>
        <v>3.7800000000000002</v>
      </c>
      <c r="F20" s="16">
        <f>2.87*0.8</f>
        <v>2.2960000000000003</v>
      </c>
      <c r="G20" s="115">
        <f>1.8*0.8</f>
        <v>1.4400000000000002</v>
      </c>
      <c r="H20" s="16"/>
      <c r="I20" s="23"/>
      <c r="J20" s="58"/>
      <c r="K20" s="58"/>
      <c r="L20" s="58"/>
      <c r="M20" s="65"/>
      <c r="N20" s="22"/>
    </row>
    <row r="21" spans="1:14" ht="15" customHeight="1" thickBot="1">
      <c r="A21" s="186"/>
      <c r="B21" s="17" t="s">
        <v>3</v>
      </c>
      <c r="C21" s="18">
        <f>IF(C20&lt;2,C18*C19,IF(C20&gt;=2,(C18*C19)-C20))</f>
        <v>0.71550000000000047</v>
      </c>
      <c r="D21" s="18">
        <f t="shared" ref="D21:H21" si="0">IF(D20&lt;2,D18*D19,IF(D20&gt;=2,(D18*D19)-D20))</f>
        <v>5.2705000000000002</v>
      </c>
      <c r="E21" s="18">
        <f t="shared" si="0"/>
        <v>6.0624999999999991</v>
      </c>
      <c r="F21" s="18">
        <f t="shared" si="0"/>
        <v>6.6321000000000003</v>
      </c>
      <c r="G21" s="18">
        <f t="shared" si="0"/>
        <v>4.0640000000000001</v>
      </c>
      <c r="H21" s="18">
        <f t="shared" si="0"/>
        <v>4.9657</v>
      </c>
      <c r="I21" s="19">
        <f>SUMIF(C21:H21,"&gt;10")</f>
        <v>0</v>
      </c>
      <c r="J21" s="54">
        <f>SUMIF(C21:H21,"&lt;10")</f>
        <v>27.710300000000004</v>
      </c>
      <c r="K21" s="19"/>
      <c r="L21" s="54"/>
      <c r="M21" s="19"/>
      <c r="N21" s="20"/>
    </row>
    <row r="22" spans="1:14" ht="15" customHeight="1" thickTop="1">
      <c r="A22" s="160" t="s">
        <v>5</v>
      </c>
      <c r="B22" s="4" t="s">
        <v>9</v>
      </c>
      <c r="C22" s="5">
        <v>4.05</v>
      </c>
      <c r="D22" s="5">
        <v>6.96</v>
      </c>
      <c r="E22" s="5">
        <v>2.97</v>
      </c>
      <c r="F22" s="5">
        <v>6.96</v>
      </c>
      <c r="G22" s="6"/>
      <c r="H22" s="7"/>
      <c r="I22" s="47"/>
      <c r="J22" s="57"/>
      <c r="K22" s="57"/>
      <c r="L22" s="57"/>
      <c r="M22" s="66"/>
      <c r="N22" s="48"/>
    </row>
    <row r="23" spans="1:14" ht="15" customHeight="1">
      <c r="A23" s="161"/>
      <c r="B23" s="9" t="s">
        <v>4</v>
      </c>
      <c r="C23" s="10">
        <v>1.27</v>
      </c>
      <c r="D23" s="10">
        <v>1.27</v>
      </c>
      <c r="E23" s="10">
        <v>1.27</v>
      </c>
      <c r="F23" s="10">
        <v>1.27</v>
      </c>
      <c r="G23" s="11"/>
      <c r="H23" s="12"/>
      <c r="I23" s="21"/>
      <c r="J23" s="58"/>
      <c r="K23" s="58"/>
      <c r="L23" s="58"/>
      <c r="M23" s="65"/>
      <c r="N23" s="22"/>
    </row>
    <row r="24" spans="1:14" ht="15" customHeight="1">
      <c r="A24" s="161"/>
      <c r="B24" s="14" t="s">
        <v>19</v>
      </c>
      <c r="C24" s="16">
        <f>(3*1.5)</f>
        <v>4.5</v>
      </c>
      <c r="D24" s="16"/>
      <c r="E24" s="16"/>
      <c r="F24" s="16"/>
      <c r="G24" s="11"/>
      <c r="H24" s="16"/>
      <c r="I24" s="23"/>
      <c r="J24" s="58"/>
      <c r="K24" s="58"/>
      <c r="L24" s="58"/>
      <c r="M24" s="65"/>
      <c r="N24" s="22"/>
    </row>
    <row r="25" spans="1:14" ht="15" customHeight="1" thickBot="1">
      <c r="A25" s="162"/>
      <c r="B25" s="17" t="s">
        <v>3</v>
      </c>
      <c r="C25" s="18">
        <f>IF(C24&lt;2,C22*C23,IF(C24&gt;=2,(C22*C23)-C24))</f>
        <v>0.64349999999999952</v>
      </c>
      <c r="D25" s="18">
        <f t="shared" ref="D25:H25" si="1">IF(D24&lt;2,D22*D23,IF(D24&gt;=2,(D22*D23)-D24))</f>
        <v>8.8391999999999999</v>
      </c>
      <c r="E25" s="18">
        <f t="shared" si="1"/>
        <v>3.7719000000000005</v>
      </c>
      <c r="F25" s="18">
        <f t="shared" si="1"/>
        <v>8.8391999999999999</v>
      </c>
      <c r="G25" s="18">
        <f t="shared" si="1"/>
        <v>0</v>
      </c>
      <c r="H25" s="18">
        <f t="shared" si="1"/>
        <v>0</v>
      </c>
      <c r="I25" s="19">
        <f>SUMIF(C25:H25,"&gt;10")</f>
        <v>0</v>
      </c>
      <c r="J25" s="54">
        <f>SUMIF(C25:H25,"&lt;10")</f>
        <v>22.093800000000002</v>
      </c>
      <c r="K25" s="19"/>
      <c r="L25" s="54"/>
      <c r="M25" s="19"/>
      <c r="N25" s="20"/>
    </row>
    <row r="26" spans="1:14" ht="15" customHeight="1" thickTop="1" thickBot="1">
      <c r="A26" s="173" t="s">
        <v>45</v>
      </c>
      <c r="B26" s="4" t="s">
        <v>9</v>
      </c>
      <c r="C26" s="5">
        <v>3.93</v>
      </c>
      <c r="D26" s="5">
        <v>3.93</v>
      </c>
      <c r="E26" s="5">
        <v>5.93</v>
      </c>
      <c r="F26" s="5"/>
      <c r="G26" s="6"/>
      <c r="H26" s="7"/>
      <c r="I26" s="47"/>
      <c r="J26" s="57"/>
      <c r="K26" s="57"/>
      <c r="L26" s="57"/>
      <c r="M26" s="64"/>
      <c r="N26" s="35"/>
    </row>
    <row r="27" spans="1:14" ht="15" customHeight="1" thickTop="1" thickBot="1">
      <c r="A27" s="173"/>
      <c r="B27" s="9" t="s">
        <v>4</v>
      </c>
      <c r="C27" s="10">
        <v>1.27</v>
      </c>
      <c r="D27" s="10">
        <v>1.27</v>
      </c>
      <c r="E27" s="10">
        <v>1.27</v>
      </c>
      <c r="F27" s="10"/>
      <c r="G27" s="11"/>
      <c r="H27" s="12"/>
      <c r="I27" s="21"/>
      <c r="J27" s="58"/>
      <c r="K27" s="58"/>
      <c r="L27" s="58"/>
      <c r="M27" s="65"/>
      <c r="N27" s="22"/>
    </row>
    <row r="28" spans="1:14" ht="15" customHeight="1" thickTop="1" thickBot="1">
      <c r="A28" s="173"/>
      <c r="B28" s="14" t="s">
        <v>19</v>
      </c>
      <c r="C28" s="15"/>
      <c r="D28" s="15">
        <f>2.5*1.5</f>
        <v>3.75</v>
      </c>
      <c r="E28" s="15"/>
      <c r="F28" s="15"/>
      <c r="G28" s="11"/>
      <c r="H28" s="16"/>
      <c r="I28" s="23"/>
      <c r="J28" s="58"/>
      <c r="K28" s="58"/>
      <c r="L28" s="58"/>
      <c r="M28" s="65"/>
      <c r="N28" s="22"/>
    </row>
    <row r="29" spans="1:14" ht="15" customHeight="1" thickTop="1" thickBot="1">
      <c r="A29" s="173"/>
      <c r="B29" s="17" t="s">
        <v>3</v>
      </c>
      <c r="C29" s="18">
        <f>IF(C28&lt;2,C26*C27,IF(C28&gt;=2,(C26*C27)-C28))</f>
        <v>4.9911000000000003</v>
      </c>
      <c r="D29" s="18">
        <f t="shared" ref="D29:H29" si="2">IF(D28&lt;2,D26*D27,IF(D28&gt;=2,(D26*D27)-D28))</f>
        <v>1.2411000000000003</v>
      </c>
      <c r="E29" s="18">
        <f t="shared" si="2"/>
        <v>7.5310999999999995</v>
      </c>
      <c r="F29" s="18">
        <f t="shared" si="2"/>
        <v>0</v>
      </c>
      <c r="G29" s="18">
        <f t="shared" si="2"/>
        <v>0</v>
      </c>
      <c r="H29" s="18">
        <f t="shared" si="2"/>
        <v>0</v>
      </c>
      <c r="I29" s="19">
        <f>SUMIF(C29:H29,"&gt;10")</f>
        <v>0</v>
      </c>
      <c r="J29" s="54">
        <f>SUMIF(C29:H29,"&lt;10")</f>
        <v>13.763300000000001</v>
      </c>
      <c r="K29" s="19"/>
      <c r="L29" s="54"/>
      <c r="M29" s="19"/>
      <c r="N29" s="20"/>
    </row>
    <row r="30" spans="1:14" ht="15" customHeight="1" thickTop="1" thickBot="1">
      <c r="A30" s="173" t="s">
        <v>46</v>
      </c>
      <c r="B30" s="25" t="s">
        <v>9</v>
      </c>
      <c r="C30" s="5">
        <v>3.75</v>
      </c>
      <c r="D30" s="5">
        <v>6</v>
      </c>
      <c r="E30" s="5">
        <v>3.75</v>
      </c>
      <c r="F30" s="5">
        <v>6</v>
      </c>
      <c r="G30" s="6"/>
      <c r="H30" s="7"/>
      <c r="I30" s="47"/>
      <c r="J30" s="57"/>
      <c r="K30" s="57"/>
      <c r="L30" s="57"/>
      <c r="M30" s="66"/>
      <c r="N30" s="48"/>
    </row>
    <row r="31" spans="1:14" ht="15" customHeight="1" thickTop="1" thickBot="1">
      <c r="A31" s="173"/>
      <c r="B31" s="26" t="s">
        <v>4</v>
      </c>
      <c r="C31" s="10">
        <v>1.27</v>
      </c>
      <c r="D31" s="10">
        <v>1.27</v>
      </c>
      <c r="E31" s="10">
        <v>1.27</v>
      </c>
      <c r="F31" s="10">
        <v>1.27</v>
      </c>
      <c r="G31" s="11"/>
      <c r="H31" s="12"/>
      <c r="I31" s="21"/>
      <c r="J31" s="58"/>
      <c r="K31" s="58"/>
      <c r="L31" s="58"/>
      <c r="M31" s="65"/>
      <c r="N31" s="22"/>
    </row>
    <row r="32" spans="1:14" ht="15" customHeight="1" thickTop="1" thickBot="1">
      <c r="A32" s="173"/>
      <c r="B32" s="27" t="s">
        <v>19</v>
      </c>
      <c r="C32" s="16">
        <f>1.8*2.1</f>
        <v>3.7800000000000002</v>
      </c>
      <c r="D32" s="16">
        <f>1.8*2.1</f>
        <v>3.7800000000000002</v>
      </c>
      <c r="E32" s="15"/>
      <c r="F32" s="16">
        <f>(3*1.5)</f>
        <v>4.5</v>
      </c>
      <c r="G32" s="11"/>
      <c r="H32" s="16"/>
      <c r="I32" s="23"/>
      <c r="J32" s="58"/>
      <c r="K32" s="58"/>
      <c r="L32" s="58"/>
      <c r="M32" s="65"/>
      <c r="N32" s="22"/>
    </row>
    <row r="33" spans="1:14" ht="15" customHeight="1" thickTop="1" thickBot="1">
      <c r="A33" s="174"/>
      <c r="B33" s="29" t="s">
        <v>3</v>
      </c>
      <c r="C33" s="30">
        <f>IF(C32&lt;2,C30*C31,IF(C32&gt;=2,(C30*C31)-C32))</f>
        <v>0.98249999999999993</v>
      </c>
      <c r="D33" s="30">
        <f t="shared" ref="D33:H33" si="3">IF(D32&lt;2,D30*D31,IF(D32&gt;=2,(D30*D31)-D32))</f>
        <v>3.84</v>
      </c>
      <c r="E33" s="30">
        <f t="shared" si="3"/>
        <v>4.7625000000000002</v>
      </c>
      <c r="F33" s="30">
        <f t="shared" si="3"/>
        <v>3.12</v>
      </c>
      <c r="G33" s="30">
        <f t="shared" si="3"/>
        <v>0</v>
      </c>
      <c r="H33" s="30">
        <f t="shared" si="3"/>
        <v>0</v>
      </c>
      <c r="I33" s="31">
        <f>SUMIF(C33:H33,"&gt;10")</f>
        <v>0</v>
      </c>
      <c r="J33" s="55">
        <f>SUMIF(C33:H33,"&lt;10")</f>
        <v>12.705000000000002</v>
      </c>
      <c r="K33" s="31"/>
      <c r="L33" s="55"/>
      <c r="M33" s="31"/>
      <c r="N33" s="93"/>
    </row>
    <row r="34" spans="1:14" ht="15" customHeight="1" thickTop="1">
      <c r="A34" s="160" t="s">
        <v>58</v>
      </c>
      <c r="B34" s="4" t="s">
        <v>9</v>
      </c>
      <c r="C34" s="5">
        <v>9.1999999999999993</v>
      </c>
      <c r="D34" s="5">
        <v>2.2999999999999998</v>
      </c>
      <c r="E34" s="5">
        <v>2.9</v>
      </c>
      <c r="F34" s="5">
        <f>(2.9*2)+(2*2)</f>
        <v>9.8000000000000007</v>
      </c>
      <c r="G34" s="6"/>
      <c r="H34" s="7"/>
      <c r="I34" s="133"/>
      <c r="J34" s="56"/>
      <c r="K34" s="56"/>
      <c r="L34" s="134"/>
      <c r="M34" s="134"/>
      <c r="N34" s="8"/>
    </row>
    <row r="35" spans="1:14" ht="15" customHeight="1">
      <c r="A35" s="161"/>
      <c r="B35" s="9" t="s">
        <v>4</v>
      </c>
      <c r="C35" s="10">
        <v>0.8</v>
      </c>
      <c r="D35" s="10">
        <v>0.8</v>
      </c>
      <c r="E35" s="10">
        <v>0.8</v>
      </c>
      <c r="F35" s="10">
        <v>0.15</v>
      </c>
      <c r="G35" s="11"/>
      <c r="H35" s="12"/>
      <c r="I35" s="21"/>
      <c r="J35" s="58"/>
      <c r="K35" s="58"/>
      <c r="L35" s="58"/>
      <c r="M35" s="65"/>
      <c r="N35" s="22"/>
    </row>
    <row r="36" spans="1:14" ht="15" customHeight="1">
      <c r="A36" s="161"/>
      <c r="B36" s="14" t="s">
        <v>19</v>
      </c>
      <c r="C36" s="15"/>
      <c r="D36" s="16"/>
      <c r="E36" s="16"/>
      <c r="F36" s="16"/>
      <c r="G36" s="11"/>
      <c r="H36" s="16"/>
      <c r="I36" s="23"/>
      <c r="J36" s="58"/>
      <c r="K36" s="58"/>
      <c r="L36" s="58"/>
      <c r="M36" s="65"/>
      <c r="N36" s="22"/>
    </row>
    <row r="37" spans="1:14" ht="15" customHeight="1" thickBot="1">
      <c r="A37" s="162"/>
      <c r="B37" s="17" t="s">
        <v>3</v>
      </c>
      <c r="C37" s="18">
        <f>IF(C36&lt;2,C34*C35,IF(C36&gt;=2,(C34*C35)-C36))</f>
        <v>7.3599999999999994</v>
      </c>
      <c r="D37" s="18">
        <f t="shared" ref="D37:H37" si="4">IF(D36&lt;2,D34*D35,IF(D36&gt;=2,(D34*D35)-D36))</f>
        <v>1.8399999999999999</v>
      </c>
      <c r="E37" s="18">
        <f t="shared" si="4"/>
        <v>2.3199999999999998</v>
      </c>
      <c r="F37" s="18">
        <f t="shared" si="4"/>
        <v>1.47</v>
      </c>
      <c r="G37" s="18"/>
      <c r="H37" s="18">
        <f t="shared" si="4"/>
        <v>0</v>
      </c>
      <c r="I37" s="19"/>
      <c r="J37" s="54"/>
      <c r="K37" s="19">
        <f>SUMIF(C37:H37,"&gt;10")</f>
        <v>0</v>
      </c>
      <c r="L37" s="54">
        <f>SUMIF(C37:H37,"&lt;10")</f>
        <v>12.99</v>
      </c>
      <c r="M37" s="19"/>
      <c r="N37" s="20"/>
    </row>
    <row r="38" spans="1:14" ht="15" customHeight="1" thickTop="1">
      <c r="A38" s="160" t="s">
        <v>59</v>
      </c>
      <c r="B38" s="4" t="s">
        <v>9</v>
      </c>
      <c r="C38" s="5">
        <v>7</v>
      </c>
      <c r="D38" s="5">
        <v>2.2999999999999998</v>
      </c>
      <c r="E38" s="5">
        <v>1.8</v>
      </c>
      <c r="F38" s="5">
        <f>3.6+3</f>
        <v>6.6</v>
      </c>
      <c r="G38" s="6"/>
      <c r="H38" s="7"/>
      <c r="I38" s="47"/>
      <c r="J38" s="57"/>
      <c r="K38" s="57"/>
      <c r="L38" s="57"/>
      <c r="M38" s="64"/>
      <c r="N38" s="35"/>
    </row>
    <row r="39" spans="1:14" ht="15" customHeight="1">
      <c r="A39" s="161"/>
      <c r="B39" s="9" t="s">
        <v>4</v>
      </c>
      <c r="C39" s="10">
        <v>0.8</v>
      </c>
      <c r="D39" s="10">
        <v>0.8</v>
      </c>
      <c r="E39" s="10">
        <v>0.8</v>
      </c>
      <c r="F39" s="10">
        <v>0.15</v>
      </c>
      <c r="G39" s="11"/>
      <c r="H39" s="12"/>
      <c r="I39" s="21"/>
      <c r="J39" s="58"/>
      <c r="K39" s="58"/>
      <c r="L39" s="58"/>
      <c r="M39" s="65"/>
      <c r="N39" s="22"/>
    </row>
    <row r="40" spans="1:14" ht="15" customHeight="1">
      <c r="A40" s="161"/>
      <c r="B40" s="14" t="s">
        <v>19</v>
      </c>
      <c r="C40" s="15"/>
      <c r="D40" s="16"/>
      <c r="E40" s="16"/>
      <c r="F40" s="16"/>
      <c r="G40" s="11"/>
      <c r="H40" s="16"/>
      <c r="I40" s="23"/>
      <c r="J40" s="58"/>
      <c r="K40" s="58"/>
      <c r="L40" s="58"/>
      <c r="M40" s="65"/>
      <c r="N40" s="22"/>
    </row>
    <row r="41" spans="1:14" ht="15" customHeight="1" thickBot="1">
      <c r="A41" s="161"/>
      <c r="B41" s="39" t="s">
        <v>3</v>
      </c>
      <c r="C41" s="30">
        <f>IF(C40&lt;2,C38*C39,IF(C40&gt;=2,(C38*C39)-C40))</f>
        <v>5.6000000000000005</v>
      </c>
      <c r="D41" s="30">
        <f t="shared" ref="D41:H41" si="5">IF(D40&lt;2,D38*D39,IF(D40&gt;=2,(D38*D39)-D40))</f>
        <v>1.8399999999999999</v>
      </c>
      <c r="E41" s="30">
        <f t="shared" si="5"/>
        <v>1.4400000000000002</v>
      </c>
      <c r="F41" s="30">
        <f t="shared" si="5"/>
        <v>0.98999999999999988</v>
      </c>
      <c r="G41" s="30"/>
      <c r="H41" s="30">
        <f t="shared" si="5"/>
        <v>0</v>
      </c>
      <c r="I41" s="31"/>
      <c r="J41" s="55"/>
      <c r="K41" s="31">
        <f>SUMIF(C41:H41,"&gt;10")</f>
        <v>0</v>
      </c>
      <c r="L41" s="55">
        <f>SUMIF(C41:H41,"&lt;10")</f>
        <v>9.870000000000001</v>
      </c>
      <c r="M41" s="31"/>
      <c r="N41" s="93"/>
    </row>
    <row r="42" spans="1:14" ht="15" customHeight="1" thickBot="1">
      <c r="A42" s="171" t="s">
        <v>8</v>
      </c>
      <c r="B42" s="172"/>
      <c r="C42" s="172"/>
      <c r="D42" s="172"/>
      <c r="E42" s="172"/>
      <c r="F42" s="172"/>
      <c r="G42" s="172"/>
      <c r="H42" s="172"/>
      <c r="I42" s="105">
        <f>SUM(I18:I33)</f>
        <v>0</v>
      </c>
      <c r="J42" s="105">
        <f>SUM(J18:J41)</f>
        <v>76.272400000000005</v>
      </c>
      <c r="K42" s="105">
        <f>SUM(K18:K41)</f>
        <v>0</v>
      </c>
      <c r="L42" s="105">
        <f>SUM(L19:L41)</f>
        <v>22.86</v>
      </c>
      <c r="M42" s="106"/>
      <c r="N42" s="107"/>
    </row>
    <row r="43" spans="1:14" ht="15" customHeight="1" thickBot="1">
      <c r="A43" s="37"/>
      <c r="B43" s="37"/>
      <c r="C43" s="37"/>
      <c r="D43" s="37"/>
      <c r="E43" s="37"/>
      <c r="F43" s="37"/>
      <c r="G43" s="37"/>
      <c r="H43" s="37"/>
      <c r="I43" s="38"/>
      <c r="J43" s="38"/>
      <c r="K43" s="38"/>
      <c r="L43" s="38"/>
      <c r="M43" s="38"/>
      <c r="N43" s="38"/>
    </row>
    <row r="44" spans="1:14" ht="15" customHeight="1" thickBot="1">
      <c r="A44" s="183" t="s">
        <v>64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5"/>
    </row>
    <row r="45" spans="1:14" ht="15" customHeight="1" thickTop="1">
      <c r="A45" s="161" t="s">
        <v>51</v>
      </c>
      <c r="B45" s="4" t="s">
        <v>9</v>
      </c>
      <c r="C45" s="5">
        <v>7.75</v>
      </c>
      <c r="D45" s="100"/>
      <c r="E45" s="100"/>
      <c r="F45" s="100"/>
      <c r="G45" s="101"/>
      <c r="H45" s="102"/>
      <c r="I45" s="47"/>
      <c r="J45" s="57"/>
      <c r="K45" s="57"/>
      <c r="L45" s="57"/>
      <c r="M45" s="66"/>
      <c r="N45" s="48"/>
    </row>
    <row r="46" spans="1:14" ht="15" customHeight="1">
      <c r="A46" s="161"/>
      <c r="B46" s="9" t="s">
        <v>4</v>
      </c>
      <c r="C46" s="10">
        <v>3</v>
      </c>
      <c r="D46" s="10"/>
      <c r="E46" s="10"/>
      <c r="F46" s="10"/>
      <c r="G46" s="11"/>
      <c r="H46" s="12"/>
      <c r="I46" s="21"/>
      <c r="J46" s="58"/>
      <c r="K46" s="58"/>
      <c r="L46" s="58"/>
      <c r="M46" s="65"/>
      <c r="N46" s="22"/>
    </row>
    <row r="47" spans="1:14" ht="15" customHeight="1">
      <c r="A47" s="161"/>
      <c r="B47" s="14" t="s">
        <v>19</v>
      </c>
      <c r="C47" s="15">
        <f>(2.5*1.5)+(1.8*2.1)</f>
        <v>7.53</v>
      </c>
      <c r="D47" s="16"/>
      <c r="E47" s="16"/>
      <c r="F47" s="16"/>
      <c r="G47" s="11"/>
      <c r="H47" s="16"/>
      <c r="I47" s="23"/>
      <c r="J47" s="58"/>
      <c r="K47" s="58"/>
      <c r="L47" s="58"/>
      <c r="M47" s="65"/>
      <c r="N47" s="22"/>
    </row>
    <row r="48" spans="1:14" ht="15" customHeight="1" thickBot="1">
      <c r="A48" s="186"/>
      <c r="B48" s="17" t="s">
        <v>3</v>
      </c>
      <c r="C48" s="18">
        <f>IF(C47&lt;2,C45*C46,IF(C47&gt;=2,(C45*C46)-C47))</f>
        <v>15.719999999999999</v>
      </c>
      <c r="D48" s="18">
        <f t="shared" ref="D48:H48" si="6">IF(D47&lt;2,D45*D46,IF(D47&gt;=2,(D45*D46)-D47))</f>
        <v>0</v>
      </c>
      <c r="E48" s="18">
        <f t="shared" si="6"/>
        <v>0</v>
      </c>
      <c r="F48" s="18">
        <f t="shared" si="6"/>
        <v>0</v>
      </c>
      <c r="G48" s="18">
        <f t="shared" si="6"/>
        <v>0</v>
      </c>
      <c r="H48" s="18">
        <f t="shared" si="6"/>
        <v>0</v>
      </c>
      <c r="I48" s="19"/>
      <c r="J48" s="54"/>
      <c r="K48" s="19"/>
      <c r="L48" s="54"/>
      <c r="M48" s="54">
        <f>SUMIFS(C48:H48,C47:H47,"")</f>
        <v>0</v>
      </c>
      <c r="N48" s="20">
        <f>SUMIFS(C48:H48,C47:H47,"&gt;0")</f>
        <v>15.719999999999999</v>
      </c>
    </row>
    <row r="49" spans="1:14" ht="15" customHeight="1" thickTop="1">
      <c r="A49" s="161" t="s">
        <v>52</v>
      </c>
      <c r="B49" s="46" t="s">
        <v>9</v>
      </c>
      <c r="C49" s="100">
        <v>13.5</v>
      </c>
      <c r="D49" s="5"/>
      <c r="E49" s="5"/>
      <c r="F49" s="5"/>
      <c r="G49" s="6"/>
      <c r="H49" s="7"/>
      <c r="I49" s="47"/>
      <c r="J49" s="57"/>
      <c r="K49" s="57"/>
      <c r="L49" s="57"/>
      <c r="M49" s="56"/>
      <c r="N49" s="48"/>
    </row>
    <row r="50" spans="1:14" ht="15" customHeight="1">
      <c r="A50" s="161"/>
      <c r="B50" s="9" t="s">
        <v>4</v>
      </c>
      <c r="C50" s="10">
        <v>3</v>
      </c>
      <c r="D50" s="10"/>
      <c r="E50" s="10"/>
      <c r="F50" s="10"/>
      <c r="G50" s="11"/>
      <c r="H50" s="12"/>
      <c r="I50" s="21"/>
      <c r="J50" s="58"/>
      <c r="K50" s="58"/>
      <c r="L50" s="58"/>
      <c r="M50" s="53"/>
      <c r="N50" s="13"/>
    </row>
    <row r="51" spans="1:14" ht="15" customHeight="1">
      <c r="A51" s="161"/>
      <c r="B51" s="14" t="s">
        <v>19</v>
      </c>
      <c r="C51" s="16">
        <f>(3*1.5)*2</f>
        <v>9</v>
      </c>
      <c r="D51" s="16"/>
      <c r="E51" s="16"/>
      <c r="F51" s="16"/>
      <c r="G51" s="11"/>
      <c r="H51" s="16"/>
      <c r="I51" s="23"/>
      <c r="J51" s="58"/>
      <c r="K51" s="58"/>
      <c r="L51" s="58"/>
      <c r="M51" s="53"/>
      <c r="N51" s="13"/>
    </row>
    <row r="52" spans="1:14" ht="15" customHeight="1" thickBot="1">
      <c r="A52" s="186"/>
      <c r="B52" s="17" t="s">
        <v>3</v>
      </c>
      <c r="C52" s="18">
        <f>IF(C51&lt;2,C49*C50,IF(C51&gt;=2,(C49*C50)-C51))</f>
        <v>31.5</v>
      </c>
      <c r="D52" s="18">
        <f t="shared" ref="D52:H52" si="7">IF(D51&lt;2,D49*D50,IF(D51&gt;=2,(D49*D50)-D51))</f>
        <v>0</v>
      </c>
      <c r="E52" s="18">
        <f t="shared" si="7"/>
        <v>0</v>
      </c>
      <c r="F52" s="18">
        <f t="shared" si="7"/>
        <v>0</v>
      </c>
      <c r="G52" s="18">
        <f t="shared" si="7"/>
        <v>0</v>
      </c>
      <c r="H52" s="18">
        <f t="shared" si="7"/>
        <v>0</v>
      </c>
      <c r="I52" s="19"/>
      <c r="J52" s="54"/>
      <c r="K52" s="19"/>
      <c r="L52" s="54"/>
      <c r="M52" s="54">
        <f>SUMIFS(C52:H52,C51:H51,"")</f>
        <v>0</v>
      </c>
      <c r="N52" s="20">
        <f>SUMIFS(C52:H52,C51:H51,"&gt;0")</f>
        <v>31.5</v>
      </c>
    </row>
    <row r="53" spans="1:14" ht="15" customHeight="1" thickTop="1">
      <c r="A53" s="160" t="s">
        <v>53</v>
      </c>
      <c r="B53" s="4" t="s">
        <v>9</v>
      </c>
      <c r="C53" s="5">
        <v>11.61</v>
      </c>
      <c r="D53" s="100"/>
      <c r="E53" s="100"/>
      <c r="F53" s="100"/>
      <c r="G53" s="101"/>
      <c r="H53" s="102"/>
      <c r="I53" s="47"/>
      <c r="J53" s="57"/>
      <c r="K53" s="57"/>
      <c r="L53" s="57"/>
      <c r="M53" s="66"/>
      <c r="N53" s="48"/>
    </row>
    <row r="54" spans="1:14" ht="15" customHeight="1">
      <c r="A54" s="161"/>
      <c r="B54" s="9" t="s">
        <v>4</v>
      </c>
      <c r="C54" s="10">
        <v>3</v>
      </c>
      <c r="D54" s="10"/>
      <c r="E54" s="10"/>
      <c r="F54" s="10"/>
      <c r="G54" s="11"/>
      <c r="H54" s="12"/>
      <c r="I54" s="21"/>
      <c r="J54" s="58"/>
      <c r="K54" s="58"/>
      <c r="L54" s="58"/>
      <c r="M54" s="65"/>
      <c r="N54" s="22"/>
    </row>
    <row r="55" spans="1:14" ht="15" customHeight="1">
      <c r="A55" s="161"/>
      <c r="B55" s="14" t="s">
        <v>19</v>
      </c>
      <c r="C55" s="16">
        <f>(3*1.5)*2</f>
        <v>9</v>
      </c>
      <c r="D55" s="16"/>
      <c r="E55" s="16"/>
      <c r="F55" s="16"/>
      <c r="G55" s="11"/>
      <c r="H55" s="16"/>
      <c r="I55" s="23"/>
      <c r="J55" s="58"/>
      <c r="K55" s="58"/>
      <c r="L55" s="58"/>
      <c r="M55" s="65"/>
      <c r="N55" s="22"/>
    </row>
    <row r="56" spans="1:14" ht="15" customHeight="1" thickBot="1">
      <c r="A56" s="161"/>
      <c r="B56" s="39" t="s">
        <v>3</v>
      </c>
      <c r="C56" s="18">
        <f>IF(C55&lt;2,C53*C54,IF(C55&gt;=2,(C53*C54)-C55))</f>
        <v>25.83</v>
      </c>
      <c r="D56" s="18">
        <f t="shared" ref="D56:H56" si="8">IF(D55&lt;2,D53*D54,IF(D55&gt;=2,(D53*D54)-D55))</f>
        <v>0</v>
      </c>
      <c r="E56" s="18">
        <f t="shared" si="8"/>
        <v>0</v>
      </c>
      <c r="F56" s="18">
        <f t="shared" si="8"/>
        <v>0</v>
      </c>
      <c r="G56" s="18">
        <f t="shared" si="8"/>
        <v>0</v>
      </c>
      <c r="H56" s="18">
        <f t="shared" si="8"/>
        <v>0</v>
      </c>
      <c r="I56" s="19"/>
      <c r="J56" s="54"/>
      <c r="K56" s="19"/>
      <c r="L56" s="54"/>
      <c r="M56" s="54">
        <f>SUMIFS(C56:H56,C55:H55,"")</f>
        <v>0</v>
      </c>
      <c r="N56" s="20">
        <f>SUMIFS(C56:H56,C55:H55,"&gt;0")</f>
        <v>25.83</v>
      </c>
    </row>
    <row r="57" spans="1:14" ht="15" customHeight="1" thickTop="1">
      <c r="A57" s="160" t="s">
        <v>65</v>
      </c>
      <c r="B57" s="4" t="s">
        <v>9</v>
      </c>
      <c r="C57" s="100"/>
      <c r="D57" s="100"/>
      <c r="E57" s="100"/>
      <c r="F57" s="100"/>
      <c r="G57" s="101"/>
      <c r="H57" s="102"/>
      <c r="I57" s="47"/>
      <c r="J57" s="57"/>
      <c r="K57" s="57"/>
      <c r="L57" s="57"/>
      <c r="M57" s="66"/>
      <c r="N57" s="48"/>
    </row>
    <row r="58" spans="1:14" ht="15" customHeight="1">
      <c r="A58" s="161"/>
      <c r="B58" s="9" t="s">
        <v>4</v>
      </c>
      <c r="C58" s="10"/>
      <c r="D58" s="10"/>
      <c r="E58" s="10"/>
      <c r="F58" s="10"/>
      <c r="G58" s="11"/>
      <c r="H58" s="12"/>
      <c r="I58" s="21"/>
      <c r="J58" s="58"/>
      <c r="K58" s="58"/>
      <c r="L58" s="58"/>
      <c r="M58" s="65"/>
      <c r="N58" s="22"/>
    </row>
    <row r="59" spans="1:14" ht="15" customHeight="1">
      <c r="A59" s="161"/>
      <c r="B59" s="14" t="s">
        <v>19</v>
      </c>
      <c r="C59" s="16"/>
      <c r="D59" s="16"/>
      <c r="E59" s="16"/>
      <c r="F59" s="16"/>
      <c r="G59" s="11"/>
      <c r="H59" s="16"/>
      <c r="I59" s="23"/>
      <c r="J59" s="58"/>
      <c r="K59" s="58"/>
      <c r="L59" s="58"/>
      <c r="M59" s="65"/>
      <c r="N59" s="22"/>
    </row>
    <row r="60" spans="1:14" ht="15" customHeight="1" thickBot="1">
      <c r="A60" s="161"/>
      <c r="B60" s="39" t="s">
        <v>3</v>
      </c>
      <c r="C60" s="30">
        <v>11.54</v>
      </c>
      <c r="D60" s="30">
        <v>11.54</v>
      </c>
      <c r="E60" s="30">
        <v>11.54</v>
      </c>
      <c r="F60" s="30">
        <v>11.54</v>
      </c>
      <c r="G60" s="30">
        <f t="shared" ref="G60:H60" si="9">IF(G59&lt;2,G57*G58,IF(G59&gt;=2,(G57*G58)-G59))</f>
        <v>0</v>
      </c>
      <c r="H60" s="30">
        <f t="shared" si="9"/>
        <v>0</v>
      </c>
      <c r="I60" s="59">
        <f>SUMIF(C60:D60,"&gt;10")</f>
        <v>23.08</v>
      </c>
      <c r="J60" s="59">
        <f>SUMIF(C60:H60,"&lt;10")</f>
        <v>0</v>
      </c>
      <c r="K60" s="31"/>
      <c r="L60" s="55"/>
      <c r="M60" s="55">
        <f>SUMIFS(E60:H60,E59:H59,"")</f>
        <v>23.08</v>
      </c>
      <c r="N60" s="93">
        <f>SUMIFS(C60:H60,C59:H59,"&gt;0")</f>
        <v>0</v>
      </c>
    </row>
    <row r="61" spans="1:14" ht="15" customHeight="1" thickBot="1">
      <c r="A61" s="200" t="s">
        <v>8</v>
      </c>
      <c r="B61" s="201"/>
      <c r="C61" s="201"/>
      <c r="D61" s="201"/>
      <c r="E61" s="201"/>
      <c r="F61" s="201"/>
      <c r="G61" s="201"/>
      <c r="H61" s="202"/>
      <c r="I61" s="129">
        <f>I60</f>
        <v>23.08</v>
      </c>
      <c r="J61" s="129"/>
      <c r="K61" s="105"/>
      <c r="L61" s="106"/>
      <c r="M61" s="121">
        <f>M60</f>
        <v>23.08</v>
      </c>
      <c r="N61" s="119">
        <f>SUM(N45:N60)</f>
        <v>73.05</v>
      </c>
    </row>
    <row r="62" spans="1:14" ht="15" customHeight="1"/>
    <row r="63" spans="1:14" ht="15" customHeight="1"/>
    <row r="64" spans="1:14" ht="15" customHeight="1" thickBot="1"/>
    <row r="65" spans="1:14" ht="20.100000000000001" customHeight="1" thickBot="1">
      <c r="A65" s="175" t="s">
        <v>30</v>
      </c>
      <c r="B65" s="176"/>
      <c r="C65" s="176"/>
      <c r="D65" s="71" t="s">
        <v>3</v>
      </c>
      <c r="E65" s="51"/>
      <c r="F65" s="49"/>
      <c r="G65" s="49"/>
      <c r="H65" s="49"/>
      <c r="I65" s="49"/>
      <c r="J65" s="49"/>
      <c r="K65" s="49"/>
      <c r="L65" s="49"/>
      <c r="M65" s="49"/>
      <c r="N65" s="49"/>
    </row>
    <row r="66" spans="1:14" ht="30" customHeight="1">
      <c r="A66" s="193" t="s">
        <v>62</v>
      </c>
      <c r="B66" s="194"/>
      <c r="C66" s="194"/>
      <c r="D66" s="120">
        <f>J42+J61</f>
        <v>76.272400000000005</v>
      </c>
      <c r="E66" s="44"/>
      <c r="F66" s="43"/>
      <c r="G66" s="43"/>
      <c r="H66" s="43"/>
      <c r="I66" s="43"/>
      <c r="J66" s="68"/>
      <c r="K66" s="68"/>
      <c r="L66" s="68"/>
      <c r="M66" s="68"/>
      <c r="N66" s="2"/>
    </row>
    <row r="67" spans="1:14" ht="30" customHeight="1">
      <c r="A67" s="193" t="s">
        <v>76</v>
      </c>
      <c r="B67" s="194"/>
      <c r="C67" s="194"/>
      <c r="D67" s="120">
        <f>I42+I61</f>
        <v>23.08</v>
      </c>
      <c r="E67" s="44"/>
      <c r="F67" s="43"/>
      <c r="G67" s="43"/>
      <c r="H67" s="43"/>
      <c r="I67" s="43"/>
      <c r="J67" s="68"/>
      <c r="K67" s="68"/>
      <c r="L67" s="68"/>
      <c r="M67" s="68"/>
      <c r="N67" s="2"/>
    </row>
    <row r="68" spans="1:14" ht="30" customHeight="1">
      <c r="A68" s="198" t="s">
        <v>61</v>
      </c>
      <c r="B68" s="199"/>
      <c r="C68" s="199"/>
      <c r="D68" s="123"/>
      <c r="E68" s="69"/>
      <c r="F68" s="70"/>
      <c r="G68" s="70"/>
      <c r="H68" s="70"/>
      <c r="I68" s="70"/>
      <c r="J68" s="40"/>
      <c r="K68" s="40"/>
      <c r="L68" s="40"/>
      <c r="M68" s="40"/>
      <c r="N68" s="2"/>
    </row>
    <row r="69" spans="1:14" ht="30" customHeight="1">
      <c r="A69" s="198" t="s">
        <v>60</v>
      </c>
      <c r="B69" s="199"/>
      <c r="C69" s="199"/>
      <c r="D69" s="123">
        <f>(L42+L61)</f>
        <v>22.86</v>
      </c>
      <c r="E69" s="69"/>
      <c r="F69" s="70"/>
      <c r="G69" s="70"/>
      <c r="H69" s="70"/>
      <c r="I69" s="70"/>
      <c r="J69" s="40"/>
      <c r="K69" s="40"/>
      <c r="L69" s="40"/>
      <c r="M69" s="40"/>
      <c r="N69" s="2"/>
    </row>
    <row r="70" spans="1:14" ht="30" customHeight="1">
      <c r="A70" s="195" t="s">
        <v>50</v>
      </c>
      <c r="B70" s="196"/>
      <c r="C70" s="196"/>
      <c r="D70" s="130">
        <f>N42+N61</f>
        <v>73.05</v>
      </c>
    </row>
    <row r="71" spans="1:14" ht="30" customHeight="1" thickBot="1">
      <c r="A71" s="191" t="s">
        <v>75</v>
      </c>
      <c r="B71" s="192"/>
      <c r="C71" s="192"/>
      <c r="D71" s="122">
        <f>M42+M61</f>
        <v>23.08</v>
      </c>
    </row>
  </sheetData>
  <mergeCells count="40">
    <mergeCell ref="A68:C68"/>
    <mergeCell ref="A69:C69"/>
    <mergeCell ref="A44:N44"/>
    <mergeCell ref="A45:A48"/>
    <mergeCell ref="A49:A52"/>
    <mergeCell ref="A53:A56"/>
    <mergeCell ref="A57:A60"/>
    <mergeCell ref="A61:H61"/>
    <mergeCell ref="A1:N1"/>
    <mergeCell ref="A2:N2"/>
    <mergeCell ref="A3:N3"/>
    <mergeCell ref="A15:A16"/>
    <mergeCell ref="B15:B16"/>
    <mergeCell ref="C15:H15"/>
    <mergeCell ref="I15:I16"/>
    <mergeCell ref="J15:J16"/>
    <mergeCell ref="M15:M16"/>
    <mergeCell ref="N15:N16"/>
    <mergeCell ref="K15:K16"/>
    <mergeCell ref="L15:L16"/>
    <mergeCell ref="A4:N4"/>
    <mergeCell ref="A5:N5"/>
    <mergeCell ref="A6:N6"/>
    <mergeCell ref="A13:N13"/>
    <mergeCell ref="A71:C71"/>
    <mergeCell ref="A67:C67"/>
    <mergeCell ref="A34:A37"/>
    <mergeCell ref="A38:A41"/>
    <mergeCell ref="A8:J8"/>
    <mergeCell ref="A9:D9"/>
    <mergeCell ref="A10:D10"/>
    <mergeCell ref="A17:N17"/>
    <mergeCell ref="A18:A21"/>
    <mergeCell ref="A22:A25"/>
    <mergeCell ref="A26:A29"/>
    <mergeCell ref="A30:A33"/>
    <mergeCell ref="A42:H42"/>
    <mergeCell ref="A65:C65"/>
    <mergeCell ref="A66:C66"/>
    <mergeCell ref="A70:C70"/>
  </mergeCells>
  <conditionalFormatting sqref="C20:G20">
    <cfRule type="cellIs" dxfId="21" priority="8" operator="greaterThan">
      <formula>2</formula>
    </cfRule>
  </conditionalFormatting>
  <conditionalFormatting sqref="C24">
    <cfRule type="cellIs" dxfId="20" priority="7" operator="greaterThan">
      <formula>2</formula>
    </cfRule>
  </conditionalFormatting>
  <conditionalFormatting sqref="F32">
    <cfRule type="cellIs" dxfId="19" priority="4" operator="greaterThan">
      <formula>2</formula>
    </cfRule>
  </conditionalFormatting>
  <conditionalFormatting sqref="C32">
    <cfRule type="cellIs" dxfId="18" priority="6" operator="greaterThan">
      <formula>2</formula>
    </cfRule>
  </conditionalFormatting>
  <conditionalFormatting sqref="D32">
    <cfRule type="cellIs" dxfId="17" priority="5" operator="greaterThan">
      <formula>2</formula>
    </cfRule>
  </conditionalFormatting>
  <conditionalFormatting sqref="C55">
    <cfRule type="cellIs" dxfId="16" priority="2" operator="greaterThan">
      <formula>2</formula>
    </cfRule>
  </conditionalFormatting>
  <conditionalFormatting sqref="C51">
    <cfRule type="cellIs" dxfId="15" priority="3" operator="greaterThan">
      <formula>2</formula>
    </cfRule>
  </conditionalFormatting>
  <conditionalFormatting sqref="C59">
    <cfRule type="cellIs" dxfId="14" priority="1" operator="greaterThan">
      <formula>2</formula>
    </cfRule>
  </conditionalFormatting>
  <pageMargins left="0.511811024" right="0.511811024" top="0.78740157499999996" bottom="0.78740157499999996" header="0.31496062000000002" footer="0.31496062000000002"/>
  <pageSetup paperSize="9" scale="56" orientation="portrait" r:id="rId1"/>
  <rowBreaks count="1" manualBreakCount="1">
    <brk id="64" max="1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4"/>
  <sheetViews>
    <sheetView tabSelected="1" zoomScaleNormal="100" zoomScaleSheetLayoutView="55" workbookViewId="0">
      <pane ySplit="16" topLeftCell="A17" activePane="bottomLeft" state="frozen"/>
      <selection activeCell="B1" sqref="B1"/>
      <selection pane="bottomLeft" activeCell="S29" sqref="S29"/>
    </sheetView>
  </sheetViews>
  <sheetFormatPr defaultRowHeight="12.75"/>
  <cols>
    <col min="1" max="1" width="25.7109375" bestFit="1" customWidth="1"/>
    <col min="2" max="2" width="12.85546875" customWidth="1"/>
    <col min="3" max="14" width="10.7109375" customWidth="1"/>
  </cols>
  <sheetData>
    <row r="1" spans="1:20" ht="12.95" customHeight="1">
      <c r="A1" s="157" t="s">
        <v>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41"/>
      <c r="P1" s="141"/>
      <c r="Q1" s="141"/>
      <c r="R1" s="141"/>
      <c r="S1" s="141"/>
    </row>
    <row r="2" spans="1:20" ht="12.95" customHeight="1">
      <c r="A2" s="157" t="s">
        <v>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41"/>
      <c r="P2" s="141"/>
      <c r="Q2" s="141"/>
      <c r="R2" s="141"/>
      <c r="S2" s="141"/>
    </row>
    <row r="3" spans="1:20" ht="12.95" customHeight="1">
      <c r="A3" s="157" t="s">
        <v>86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41"/>
      <c r="P3" s="141"/>
      <c r="Q3" s="141"/>
      <c r="R3" s="141"/>
      <c r="S3" s="141"/>
    </row>
    <row r="4" spans="1:20" ht="12.95" customHeight="1">
      <c r="A4" s="157" t="s">
        <v>87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41"/>
      <c r="P4" s="141"/>
      <c r="Q4" s="141"/>
      <c r="R4" s="141"/>
      <c r="S4" s="141"/>
    </row>
    <row r="5" spans="1:20" ht="12.95" customHeight="1">
      <c r="A5" s="157" t="s">
        <v>88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41"/>
      <c r="P5" s="141"/>
      <c r="Q5" s="141"/>
      <c r="R5" s="141"/>
      <c r="S5" s="141"/>
    </row>
    <row r="6" spans="1:20" ht="12.95" customHeight="1">
      <c r="A6" s="157" t="s">
        <v>89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41"/>
      <c r="P6" s="141"/>
      <c r="Q6" s="141"/>
      <c r="R6" s="141"/>
      <c r="S6" s="141"/>
    </row>
    <row r="7" spans="1:20">
      <c r="A7" s="142" t="s">
        <v>90</v>
      </c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T7" s="143"/>
    </row>
    <row r="8" spans="1:20" ht="15.75" customHeight="1">
      <c r="A8" s="155" t="s">
        <v>91</v>
      </c>
      <c r="B8" s="155"/>
      <c r="C8" s="155"/>
      <c r="D8" s="155"/>
      <c r="E8" s="155"/>
      <c r="F8" s="155"/>
      <c r="G8" s="155"/>
      <c r="H8" s="155"/>
      <c r="I8" s="155"/>
      <c r="J8" s="155"/>
      <c r="K8" s="143"/>
      <c r="L8" s="143"/>
      <c r="M8" s="143"/>
      <c r="N8" s="143"/>
      <c r="O8" s="143"/>
      <c r="P8" s="143"/>
      <c r="Q8" s="143"/>
      <c r="T8" s="143"/>
    </row>
    <row r="9" spans="1:20">
      <c r="A9" s="156" t="s">
        <v>92</v>
      </c>
      <c r="B9" s="156"/>
      <c r="C9" s="156"/>
      <c r="D9" s="156"/>
    </row>
    <row r="10" spans="1:20">
      <c r="A10" s="156" t="s">
        <v>93</v>
      </c>
      <c r="B10" s="156"/>
      <c r="C10" s="156"/>
      <c r="D10" s="156"/>
    </row>
    <row r="13" spans="1:20" ht="20.100000000000001" customHeight="1">
      <c r="A13" s="182" t="s">
        <v>37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11"/>
      <c r="P13" s="111"/>
    </row>
    <row r="14" spans="1:20" ht="9.9499999999999993" customHeight="1" thickBot="1"/>
    <row r="15" spans="1:20" ht="15" customHeight="1">
      <c r="A15" s="187" t="s">
        <v>12</v>
      </c>
      <c r="B15" s="189" t="s">
        <v>1</v>
      </c>
      <c r="C15" s="163" t="s">
        <v>20</v>
      </c>
      <c r="D15" s="164"/>
      <c r="E15" s="164"/>
      <c r="F15" s="164"/>
      <c r="G15" s="164"/>
      <c r="H15" s="165"/>
      <c r="I15" s="166" t="s">
        <v>25</v>
      </c>
      <c r="J15" s="166" t="s">
        <v>26</v>
      </c>
      <c r="K15" s="166" t="s">
        <v>27</v>
      </c>
      <c r="L15" s="166" t="s">
        <v>28</v>
      </c>
      <c r="M15" s="166" t="s">
        <v>21</v>
      </c>
      <c r="N15" s="180" t="s">
        <v>22</v>
      </c>
    </row>
    <row r="16" spans="1:20" ht="15" customHeight="1" thickBot="1">
      <c r="A16" s="188"/>
      <c r="B16" s="190"/>
      <c r="C16" s="32" t="s">
        <v>15</v>
      </c>
      <c r="D16" s="32" t="s">
        <v>16</v>
      </c>
      <c r="E16" s="32" t="s">
        <v>13</v>
      </c>
      <c r="F16" s="32" t="s">
        <v>17</v>
      </c>
      <c r="G16" s="32" t="s">
        <v>14</v>
      </c>
      <c r="H16" s="24" t="s">
        <v>18</v>
      </c>
      <c r="I16" s="167"/>
      <c r="J16" s="167"/>
      <c r="K16" s="204"/>
      <c r="L16" s="204"/>
      <c r="M16" s="167"/>
      <c r="N16" s="181"/>
    </row>
    <row r="17" spans="1:14" ht="15" customHeight="1" thickBot="1">
      <c r="A17" s="183" t="s">
        <v>71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5"/>
    </row>
    <row r="18" spans="1:14" ht="15" customHeight="1">
      <c r="A18" s="161" t="s">
        <v>40</v>
      </c>
      <c r="B18" s="46" t="s">
        <v>9</v>
      </c>
      <c r="C18" s="100">
        <v>11.2</v>
      </c>
      <c r="D18" s="100">
        <v>11.11</v>
      </c>
      <c r="E18" s="100">
        <v>7</v>
      </c>
      <c r="F18" s="100"/>
      <c r="G18" s="101"/>
      <c r="H18" s="102"/>
      <c r="I18" s="47"/>
      <c r="J18" s="57"/>
      <c r="K18" s="57"/>
      <c r="L18" s="57"/>
      <c r="M18" s="66"/>
      <c r="N18" s="48"/>
    </row>
    <row r="19" spans="1:14" ht="15" customHeight="1">
      <c r="A19" s="161"/>
      <c r="B19" s="9" t="s">
        <v>4</v>
      </c>
      <c r="C19" s="10">
        <v>1.27</v>
      </c>
      <c r="D19" s="10">
        <v>1.27</v>
      </c>
      <c r="E19" s="10">
        <v>1.27</v>
      </c>
      <c r="F19" s="10"/>
      <c r="G19" s="11"/>
      <c r="H19" s="12"/>
      <c r="I19" s="21"/>
      <c r="J19" s="58"/>
      <c r="K19" s="58"/>
      <c r="L19" s="58"/>
      <c r="M19" s="65"/>
      <c r="N19" s="22"/>
    </row>
    <row r="20" spans="1:14" ht="15" customHeight="1">
      <c r="A20" s="161"/>
      <c r="B20" s="14" t="s">
        <v>19</v>
      </c>
      <c r="C20" s="15">
        <f>(3*1.5)</f>
        <v>4.5</v>
      </c>
      <c r="D20" s="15"/>
      <c r="E20" s="15">
        <f>(3*1.5)</f>
        <v>4.5</v>
      </c>
      <c r="F20" s="16"/>
      <c r="G20" s="11"/>
      <c r="H20" s="16"/>
      <c r="I20" s="23"/>
      <c r="J20" s="58"/>
      <c r="K20" s="58"/>
      <c r="L20" s="58"/>
      <c r="M20" s="65"/>
      <c r="N20" s="22"/>
    </row>
    <row r="21" spans="1:14" ht="15" customHeight="1" thickBot="1">
      <c r="A21" s="186"/>
      <c r="B21" s="17" t="s">
        <v>3</v>
      </c>
      <c r="C21" s="18">
        <f>IF(C20&lt;2,C18*C19,IF(C20&gt;=2,(C18*C19)-C20))</f>
        <v>9.7239999999999984</v>
      </c>
      <c r="D21" s="18">
        <f t="shared" ref="D21:H21" si="0">IF(D20&lt;2,D18*D19,IF(D20&gt;=2,(D18*D19)-D20))</f>
        <v>14.1097</v>
      </c>
      <c r="E21" s="18">
        <f t="shared" si="0"/>
        <v>4.3900000000000006</v>
      </c>
      <c r="F21" s="18">
        <f t="shared" si="0"/>
        <v>0</v>
      </c>
      <c r="G21" s="18">
        <f t="shared" si="0"/>
        <v>0</v>
      </c>
      <c r="H21" s="18">
        <f t="shared" si="0"/>
        <v>0</v>
      </c>
      <c r="I21" s="19">
        <f>SUMIF(C21:H21,"&gt;10")</f>
        <v>14.1097</v>
      </c>
      <c r="J21" s="54">
        <f>SUMIF(C21:H21,"&lt;10")</f>
        <v>14.113999999999999</v>
      </c>
      <c r="K21" s="19"/>
      <c r="L21" s="54"/>
      <c r="M21" s="19"/>
      <c r="N21" s="20"/>
    </row>
    <row r="22" spans="1:14" ht="15" customHeight="1" thickTop="1">
      <c r="A22" s="161" t="s">
        <v>94</v>
      </c>
      <c r="B22" s="46" t="s">
        <v>9</v>
      </c>
      <c r="C22" s="100">
        <v>11.2</v>
      </c>
      <c r="D22" s="100">
        <v>11.11</v>
      </c>
      <c r="E22" s="100">
        <v>7</v>
      </c>
      <c r="F22" s="100"/>
      <c r="G22" s="101"/>
      <c r="H22" s="102"/>
      <c r="I22" s="47"/>
      <c r="J22" s="57"/>
      <c r="K22" s="57"/>
      <c r="L22" s="57"/>
      <c r="M22" s="66"/>
      <c r="N22" s="48"/>
    </row>
    <row r="23" spans="1:14" ht="15" customHeight="1">
      <c r="A23" s="161"/>
      <c r="B23" s="9" t="s">
        <v>4</v>
      </c>
      <c r="C23" s="10">
        <v>1.5</v>
      </c>
      <c r="D23" s="10">
        <v>1.5</v>
      </c>
      <c r="E23" s="10">
        <v>1.5</v>
      </c>
      <c r="F23" s="10"/>
      <c r="G23" s="11"/>
      <c r="H23" s="12"/>
      <c r="I23" s="21"/>
      <c r="J23" s="58"/>
      <c r="K23" s="58"/>
      <c r="L23" s="58"/>
      <c r="M23" s="65"/>
      <c r="N23" s="22"/>
    </row>
    <row r="24" spans="1:14" ht="15" customHeight="1">
      <c r="A24" s="161"/>
      <c r="B24" s="14" t="s">
        <v>19</v>
      </c>
      <c r="C24" s="15">
        <f>(1.8*2.1)</f>
        <v>3.7800000000000002</v>
      </c>
      <c r="D24" s="15"/>
      <c r="E24" s="15"/>
      <c r="F24" s="16"/>
      <c r="G24" s="11"/>
      <c r="H24" s="16"/>
      <c r="I24" s="23"/>
      <c r="J24" s="58"/>
      <c r="K24" s="58"/>
      <c r="L24" s="58"/>
      <c r="M24" s="65"/>
      <c r="N24" s="22"/>
    </row>
    <row r="25" spans="1:14" ht="15" customHeight="1" thickBot="1">
      <c r="A25" s="186"/>
      <c r="B25" s="17" t="s">
        <v>3</v>
      </c>
      <c r="C25" s="18">
        <f>IF(C24&lt;2,C22*C23,IF(C24&gt;=2,(C22*C23)-C24))</f>
        <v>13.019999999999996</v>
      </c>
      <c r="D25" s="18">
        <f t="shared" ref="D25:H25" si="1">IF(D24&lt;2,D22*D23,IF(D24&gt;=2,(D22*D23)-D24))</f>
        <v>16.664999999999999</v>
      </c>
      <c r="E25" s="18">
        <f t="shared" si="1"/>
        <v>10.5</v>
      </c>
      <c r="F25" s="18">
        <f t="shared" si="1"/>
        <v>0</v>
      </c>
      <c r="G25" s="18">
        <f t="shared" si="1"/>
        <v>0</v>
      </c>
      <c r="H25" s="18">
        <f t="shared" si="1"/>
        <v>0</v>
      </c>
      <c r="I25" s="19"/>
      <c r="J25" s="54"/>
      <c r="K25" s="19">
        <f>SUMIF(C25:H25,"&gt;10")</f>
        <v>40.184999999999995</v>
      </c>
      <c r="L25" s="54">
        <f>SUMIF(C25:H25,"&lt;10")</f>
        <v>0</v>
      </c>
      <c r="M25" s="19"/>
      <c r="N25" s="20"/>
    </row>
    <row r="26" spans="1:14" ht="15" customHeight="1" thickTop="1">
      <c r="A26" s="160" t="s">
        <v>41</v>
      </c>
      <c r="B26" s="4" t="s">
        <v>9</v>
      </c>
      <c r="C26" s="5">
        <v>8</v>
      </c>
      <c r="D26" s="5">
        <v>8</v>
      </c>
      <c r="E26" s="5">
        <v>6</v>
      </c>
      <c r="F26" s="5">
        <v>5.93</v>
      </c>
      <c r="G26" s="6"/>
      <c r="H26" s="7"/>
      <c r="I26" s="47"/>
      <c r="J26" s="57"/>
      <c r="K26" s="57"/>
      <c r="L26" s="57"/>
      <c r="M26" s="66"/>
      <c r="N26" s="48"/>
    </row>
    <row r="27" spans="1:14" ht="15" customHeight="1">
      <c r="A27" s="161"/>
      <c r="B27" s="9" t="s">
        <v>4</v>
      </c>
      <c r="C27" s="10">
        <v>2.77</v>
      </c>
      <c r="D27" s="10">
        <v>2.77</v>
      </c>
      <c r="E27" s="10">
        <v>2.77</v>
      </c>
      <c r="F27" s="10">
        <v>2.77</v>
      </c>
      <c r="G27" s="11"/>
      <c r="H27" s="12"/>
      <c r="I27" s="21"/>
      <c r="J27" s="58"/>
      <c r="K27" s="58"/>
      <c r="L27" s="58"/>
      <c r="M27" s="65"/>
      <c r="N27" s="22"/>
    </row>
    <row r="28" spans="1:14" ht="15" customHeight="1">
      <c r="A28" s="161"/>
      <c r="B28" s="14" t="s">
        <v>19</v>
      </c>
      <c r="C28" s="15"/>
      <c r="D28" s="15">
        <f>2*(2.5*1.5)</f>
        <v>7.5</v>
      </c>
      <c r="E28" s="15"/>
      <c r="F28" s="132">
        <f>0.9*2.1</f>
        <v>1.8900000000000001</v>
      </c>
      <c r="G28" s="131"/>
      <c r="H28" s="16"/>
      <c r="I28" s="23"/>
      <c r="J28" s="58"/>
      <c r="K28" s="58"/>
      <c r="L28" s="58"/>
      <c r="M28" s="65"/>
      <c r="N28" s="22"/>
    </row>
    <row r="29" spans="1:14" ht="15" customHeight="1" thickBot="1">
      <c r="A29" s="162"/>
      <c r="B29" s="17" t="s">
        <v>3</v>
      </c>
      <c r="C29" s="18">
        <f>IF(C28&lt;2,C26*C27,IF(C28&gt;=2,(C26*C27)-C28))</f>
        <v>22.16</v>
      </c>
      <c r="D29" s="18">
        <f t="shared" ref="D29:H29" si="2">IF(D28&lt;2,D26*D27,IF(D28&gt;=2,(D26*D27)-D28))</f>
        <v>14.66</v>
      </c>
      <c r="E29" s="18">
        <f t="shared" si="2"/>
        <v>16.62</v>
      </c>
      <c r="F29" s="18">
        <f t="shared" si="2"/>
        <v>16.426099999999998</v>
      </c>
      <c r="G29" s="18">
        <f t="shared" si="2"/>
        <v>0</v>
      </c>
      <c r="H29" s="18">
        <f t="shared" si="2"/>
        <v>0</v>
      </c>
      <c r="I29" s="19">
        <f>SUMIF(C29:H29,"&gt;10")</f>
        <v>69.866099999999989</v>
      </c>
      <c r="J29" s="54">
        <f>SUMIF(C29:H29,"&lt;10")</f>
        <v>0</v>
      </c>
      <c r="K29" s="19"/>
      <c r="L29" s="54"/>
      <c r="M29" s="19"/>
      <c r="N29" s="20"/>
    </row>
    <row r="30" spans="1:14" ht="15" customHeight="1" thickTop="1" thickBot="1">
      <c r="A30" s="173" t="s">
        <v>42</v>
      </c>
      <c r="B30" s="4" t="s">
        <v>9</v>
      </c>
      <c r="C30" s="5">
        <v>3</v>
      </c>
      <c r="D30" s="5">
        <v>4</v>
      </c>
      <c r="E30" s="5">
        <v>4</v>
      </c>
      <c r="F30" s="5"/>
      <c r="G30" s="6"/>
      <c r="H30" s="7"/>
      <c r="I30" s="47"/>
      <c r="J30" s="57"/>
      <c r="K30" s="57"/>
      <c r="L30" s="57"/>
      <c r="M30" s="66"/>
      <c r="N30" s="48"/>
    </row>
    <row r="31" spans="1:14" ht="15" customHeight="1" thickTop="1" thickBot="1">
      <c r="A31" s="173"/>
      <c r="B31" s="9" t="s">
        <v>4</v>
      </c>
      <c r="C31" s="10">
        <v>2.77</v>
      </c>
      <c r="D31" s="10">
        <v>2.77</v>
      </c>
      <c r="E31" s="10">
        <v>2.77</v>
      </c>
      <c r="F31" s="10"/>
      <c r="G31" s="11"/>
      <c r="H31" s="12"/>
      <c r="I31" s="21"/>
      <c r="J31" s="58"/>
      <c r="K31" s="58"/>
      <c r="L31" s="58"/>
      <c r="M31" s="65"/>
      <c r="N31" s="22"/>
    </row>
    <row r="32" spans="1:14" ht="15" customHeight="1" thickTop="1" thickBot="1">
      <c r="A32" s="173"/>
      <c r="B32" s="14" t="s">
        <v>19</v>
      </c>
      <c r="C32" s="15">
        <f>(0.9*2.1)+(0.7*2.1)</f>
        <v>3.3600000000000003</v>
      </c>
      <c r="D32" s="132">
        <f>0.9*2.1</f>
        <v>1.8900000000000001</v>
      </c>
      <c r="E32" s="132">
        <f>0.9*2.1</f>
        <v>1.8900000000000001</v>
      </c>
      <c r="F32" s="15"/>
      <c r="G32" s="11"/>
      <c r="H32" s="16"/>
      <c r="I32" s="23"/>
      <c r="J32" s="58"/>
      <c r="K32" s="58"/>
      <c r="L32" s="58"/>
      <c r="M32" s="65"/>
      <c r="N32" s="22"/>
    </row>
    <row r="33" spans="1:14" ht="15" customHeight="1" thickTop="1" thickBot="1">
      <c r="A33" s="173"/>
      <c r="B33" s="17" t="s">
        <v>3</v>
      </c>
      <c r="C33" s="18">
        <f>IF(C32&lt;2,C30*C31,IF(C32&gt;=2,(C30*C31)-C32))</f>
        <v>4.95</v>
      </c>
      <c r="D33" s="18">
        <f t="shared" ref="D33:H33" si="3">IF(D32&lt;2,D30*D31,IF(D32&gt;=2,(D30*D31)-D32))</f>
        <v>11.08</v>
      </c>
      <c r="E33" s="18">
        <f t="shared" si="3"/>
        <v>11.08</v>
      </c>
      <c r="F33" s="18">
        <f t="shared" si="3"/>
        <v>0</v>
      </c>
      <c r="G33" s="18">
        <f t="shared" si="3"/>
        <v>0</v>
      </c>
      <c r="H33" s="18">
        <f t="shared" si="3"/>
        <v>0</v>
      </c>
      <c r="I33" s="19">
        <f>SUMIF(C33:H33,"&gt;10")</f>
        <v>22.16</v>
      </c>
      <c r="J33" s="54">
        <f>SUMIF(C33:H33,"&lt;10")</f>
        <v>4.95</v>
      </c>
      <c r="K33" s="19"/>
      <c r="L33" s="54"/>
      <c r="M33" s="19"/>
      <c r="N33" s="20"/>
    </row>
    <row r="34" spans="1:14" ht="15" customHeight="1" thickTop="1" thickBot="1">
      <c r="A34" s="173" t="s">
        <v>66</v>
      </c>
      <c r="B34" s="25" t="s">
        <v>9</v>
      </c>
      <c r="C34" s="5">
        <v>1.7</v>
      </c>
      <c r="D34" s="5">
        <v>1.7</v>
      </c>
      <c r="E34" s="5">
        <v>2</v>
      </c>
      <c r="F34" s="5">
        <v>2</v>
      </c>
      <c r="G34" s="6"/>
      <c r="H34" s="7"/>
      <c r="I34" s="47"/>
      <c r="J34" s="57"/>
      <c r="K34" s="57"/>
      <c r="L34" s="57"/>
      <c r="M34" s="66"/>
      <c r="N34" s="48"/>
    </row>
    <row r="35" spans="1:14" ht="15" customHeight="1" thickTop="1" thickBot="1">
      <c r="A35" s="173"/>
      <c r="B35" s="26" t="s">
        <v>4</v>
      </c>
      <c r="C35" s="10">
        <v>1.27</v>
      </c>
      <c r="D35" s="10">
        <v>1.27</v>
      </c>
      <c r="E35" s="10">
        <v>1.27</v>
      </c>
      <c r="F35" s="10">
        <v>1.27</v>
      </c>
      <c r="G35" s="11"/>
      <c r="H35" s="12"/>
      <c r="I35" s="21"/>
      <c r="J35" s="58"/>
      <c r="K35" s="58"/>
      <c r="L35" s="58"/>
      <c r="M35" s="65"/>
      <c r="N35" s="22"/>
    </row>
    <row r="36" spans="1:14" ht="15" customHeight="1" thickTop="1" thickBot="1">
      <c r="A36" s="173"/>
      <c r="B36" s="27" t="s">
        <v>19</v>
      </c>
      <c r="C36" s="15"/>
      <c r="D36" s="132">
        <f>0.9*2.1</f>
        <v>1.8900000000000001</v>
      </c>
      <c r="E36" s="15"/>
      <c r="F36" s="15"/>
      <c r="G36" s="11"/>
      <c r="H36" s="16"/>
      <c r="I36" s="23"/>
      <c r="J36" s="58"/>
      <c r="K36" s="58"/>
      <c r="L36" s="58"/>
      <c r="M36" s="65"/>
      <c r="N36" s="22"/>
    </row>
    <row r="37" spans="1:14" ht="15" customHeight="1" thickTop="1" thickBot="1">
      <c r="A37" s="173"/>
      <c r="B37" s="28" t="s">
        <v>3</v>
      </c>
      <c r="C37" s="18">
        <f>IF(C36&lt;2,C34*C35,IF(C36&gt;=2,(C34*C35)-C36))</f>
        <v>2.1589999999999998</v>
      </c>
      <c r="D37" s="18">
        <f t="shared" ref="D37:H37" si="4">IF(D36&lt;2,D34*D35,IF(D36&gt;=2,(D34*D35)-D36))</f>
        <v>2.1589999999999998</v>
      </c>
      <c r="E37" s="18">
        <f t="shared" si="4"/>
        <v>2.54</v>
      </c>
      <c r="F37" s="18">
        <f t="shared" si="4"/>
        <v>2.54</v>
      </c>
      <c r="G37" s="18">
        <f t="shared" si="4"/>
        <v>0</v>
      </c>
      <c r="H37" s="18">
        <f t="shared" si="4"/>
        <v>0</v>
      </c>
      <c r="I37" s="19">
        <f>SUMIF(C37:H37,"&gt;10")</f>
        <v>0</v>
      </c>
      <c r="J37" s="54">
        <f>SUMIF(C37:H37,"&lt;10")</f>
        <v>9.3979999999999997</v>
      </c>
      <c r="K37" s="19"/>
      <c r="L37" s="54"/>
      <c r="M37" s="19"/>
      <c r="N37" s="20"/>
    </row>
    <row r="38" spans="1:14" ht="15" customHeight="1" thickTop="1" thickBot="1">
      <c r="A38" s="173" t="s">
        <v>67</v>
      </c>
      <c r="B38" s="25" t="s">
        <v>9</v>
      </c>
      <c r="C38" s="5">
        <v>1.2</v>
      </c>
      <c r="D38" s="5">
        <v>1.2</v>
      </c>
      <c r="E38" s="5">
        <v>2</v>
      </c>
      <c r="F38" s="5">
        <v>2</v>
      </c>
      <c r="G38" s="6"/>
      <c r="H38" s="7"/>
      <c r="I38" s="47"/>
      <c r="J38" s="57"/>
      <c r="K38" s="57"/>
      <c r="L38" s="57"/>
      <c r="M38" s="66"/>
      <c r="N38" s="48"/>
    </row>
    <row r="39" spans="1:14" ht="15" customHeight="1" thickTop="1" thickBot="1">
      <c r="A39" s="173"/>
      <c r="B39" s="26" t="s">
        <v>4</v>
      </c>
      <c r="C39" s="10">
        <v>1.27</v>
      </c>
      <c r="D39" s="10">
        <v>1.27</v>
      </c>
      <c r="E39" s="10">
        <v>1.27</v>
      </c>
      <c r="F39" s="10">
        <v>1.27</v>
      </c>
      <c r="G39" s="11"/>
      <c r="H39" s="12"/>
      <c r="I39" s="21"/>
      <c r="J39" s="58"/>
      <c r="K39" s="58"/>
      <c r="L39" s="58"/>
      <c r="M39" s="65"/>
      <c r="N39" s="22"/>
    </row>
    <row r="40" spans="1:14" ht="15" customHeight="1" thickTop="1" thickBot="1">
      <c r="A40" s="173"/>
      <c r="B40" s="27" t="s">
        <v>19</v>
      </c>
      <c r="C40" s="15"/>
      <c r="D40" s="132">
        <f>(0.7*2.1)</f>
        <v>1.47</v>
      </c>
      <c r="E40" s="15"/>
      <c r="F40" s="15"/>
      <c r="G40" s="11"/>
      <c r="H40" s="16"/>
      <c r="I40" s="23"/>
      <c r="J40" s="58"/>
      <c r="K40" s="58"/>
      <c r="L40" s="58"/>
      <c r="M40" s="65"/>
      <c r="N40" s="22"/>
    </row>
    <row r="41" spans="1:14" ht="15" customHeight="1" thickTop="1" thickBot="1">
      <c r="A41" s="173"/>
      <c r="B41" s="28" t="s">
        <v>3</v>
      </c>
      <c r="C41" s="18">
        <f>IF(C40&lt;2,C38*C39,IF(C40&gt;=2,(C38*C39)-C40))</f>
        <v>1.524</v>
      </c>
      <c r="D41" s="18">
        <f t="shared" ref="D41:H41" si="5">IF(D40&lt;2,D38*D39,IF(D40&gt;=2,(D38*D39)-D40))</f>
        <v>1.524</v>
      </c>
      <c r="E41" s="18">
        <f t="shared" si="5"/>
        <v>2.54</v>
      </c>
      <c r="F41" s="18">
        <f t="shared" si="5"/>
        <v>2.54</v>
      </c>
      <c r="G41" s="18">
        <f t="shared" si="5"/>
        <v>0</v>
      </c>
      <c r="H41" s="18">
        <f t="shared" si="5"/>
        <v>0</v>
      </c>
      <c r="I41" s="19">
        <f>SUMIF(C41:H41,"&gt;10")</f>
        <v>0</v>
      </c>
      <c r="J41" s="54">
        <f>SUMIF(C41:H41,"&lt;10")</f>
        <v>8.1280000000000001</v>
      </c>
      <c r="K41" s="19"/>
      <c r="L41" s="54"/>
      <c r="M41" s="19"/>
      <c r="N41" s="20"/>
    </row>
    <row r="42" spans="1:14" ht="15" customHeight="1" thickTop="1" thickBot="1">
      <c r="A42" s="205" t="s">
        <v>43</v>
      </c>
      <c r="B42" s="25" t="s">
        <v>9</v>
      </c>
      <c r="C42" s="5">
        <v>4</v>
      </c>
      <c r="D42" s="5">
        <v>4</v>
      </c>
      <c r="E42" s="5">
        <v>5.93</v>
      </c>
      <c r="F42" s="5"/>
      <c r="G42" s="6"/>
      <c r="H42" s="7"/>
      <c r="I42" s="47"/>
      <c r="J42" s="57"/>
      <c r="K42" s="57"/>
      <c r="L42" s="57"/>
      <c r="M42" s="66"/>
      <c r="N42" s="48"/>
    </row>
    <row r="43" spans="1:14" ht="15" customHeight="1" thickTop="1" thickBot="1">
      <c r="A43" s="205"/>
      <c r="B43" s="26" t="s">
        <v>4</v>
      </c>
      <c r="C43" s="10">
        <v>1.27</v>
      </c>
      <c r="D43" s="10">
        <v>1.27</v>
      </c>
      <c r="E43" s="10">
        <v>1.27</v>
      </c>
      <c r="F43" s="10"/>
      <c r="G43" s="11"/>
      <c r="H43" s="12"/>
      <c r="I43" s="21"/>
      <c r="J43" s="58"/>
      <c r="K43" s="58"/>
      <c r="L43" s="58"/>
      <c r="M43" s="65"/>
      <c r="N43" s="22"/>
    </row>
    <row r="44" spans="1:14" ht="15" customHeight="1" thickTop="1" thickBot="1">
      <c r="A44" s="205"/>
      <c r="B44" s="27" t="s">
        <v>19</v>
      </c>
      <c r="C44" s="132"/>
      <c r="D44" s="15"/>
      <c r="E44" s="132"/>
      <c r="F44" s="15"/>
      <c r="G44" s="11"/>
      <c r="H44" s="16"/>
      <c r="I44" s="23"/>
      <c r="J44" s="58"/>
      <c r="K44" s="58"/>
      <c r="L44" s="58"/>
      <c r="M44" s="65"/>
      <c r="N44" s="22"/>
    </row>
    <row r="45" spans="1:14" ht="15" customHeight="1" thickTop="1" thickBot="1">
      <c r="A45" s="160"/>
      <c r="B45" s="29" t="s">
        <v>3</v>
      </c>
      <c r="C45" s="30">
        <f>IF(C44&lt;2,C42*C43,IF(C44&gt;=2,(C42*C43)-C44))</f>
        <v>5.08</v>
      </c>
      <c r="D45" s="30">
        <f t="shared" ref="D45:H45" si="6">IF(D44&lt;2,D42*D43,IF(D44&gt;=2,(D42*D43)-D44))</f>
        <v>5.08</v>
      </c>
      <c r="E45" s="30">
        <f t="shared" si="6"/>
        <v>7.5310999999999995</v>
      </c>
      <c r="F45" s="30">
        <f t="shared" si="6"/>
        <v>0</v>
      </c>
      <c r="G45" s="30">
        <f t="shared" si="6"/>
        <v>0</v>
      </c>
      <c r="H45" s="30">
        <f t="shared" si="6"/>
        <v>0</v>
      </c>
      <c r="I45" s="31">
        <f>SUMIF(C45:H45,"&gt;10")</f>
        <v>0</v>
      </c>
      <c r="J45" s="55">
        <f>SUMIF(C45:H45,"&lt;10")</f>
        <v>17.691099999999999</v>
      </c>
      <c r="K45" s="31"/>
      <c r="L45" s="55"/>
      <c r="M45" s="31"/>
      <c r="N45" s="93"/>
    </row>
    <row r="46" spans="1:14" ht="15" customHeight="1" thickTop="1" thickBot="1">
      <c r="A46" s="205" t="s">
        <v>95</v>
      </c>
      <c r="B46" s="25" t="s">
        <v>9</v>
      </c>
      <c r="C46" s="5">
        <v>4</v>
      </c>
      <c r="D46" s="5">
        <v>4</v>
      </c>
      <c r="E46" s="5">
        <v>5.93</v>
      </c>
      <c r="F46" s="5"/>
      <c r="G46" s="6"/>
      <c r="H46" s="7"/>
      <c r="I46" s="133"/>
      <c r="J46" s="56"/>
      <c r="K46" s="56"/>
      <c r="L46" s="56"/>
      <c r="M46" s="134"/>
      <c r="N46" s="8"/>
    </row>
    <row r="47" spans="1:14" ht="15" customHeight="1" thickTop="1" thickBot="1">
      <c r="A47" s="205"/>
      <c r="B47" s="26" t="s">
        <v>4</v>
      </c>
      <c r="C47" s="10">
        <v>1.5</v>
      </c>
      <c r="D47" s="10">
        <v>1.5</v>
      </c>
      <c r="E47" s="10">
        <v>1.5</v>
      </c>
      <c r="F47" s="10"/>
      <c r="G47" s="11"/>
      <c r="H47" s="12"/>
      <c r="I47" s="21"/>
      <c r="J47" s="58"/>
      <c r="K47" s="58"/>
      <c r="L47" s="58"/>
      <c r="M47" s="65"/>
      <c r="N47" s="22"/>
    </row>
    <row r="48" spans="1:14" ht="15" customHeight="1" thickTop="1" thickBot="1">
      <c r="A48" s="205"/>
      <c r="B48" s="27" t="s">
        <v>19</v>
      </c>
      <c r="C48" s="132">
        <f>0.9*2.1</f>
        <v>1.8900000000000001</v>
      </c>
      <c r="D48" s="15">
        <f>(2.5*1.5)</f>
        <v>3.75</v>
      </c>
      <c r="E48" s="132">
        <f>0.9*2.1</f>
        <v>1.8900000000000001</v>
      </c>
      <c r="F48" s="15"/>
      <c r="G48" s="11"/>
      <c r="H48" s="16"/>
      <c r="I48" s="23"/>
      <c r="J48" s="58"/>
      <c r="K48" s="58"/>
      <c r="L48" s="58"/>
      <c r="M48" s="65"/>
      <c r="N48" s="22"/>
    </row>
    <row r="49" spans="1:14" ht="15" customHeight="1" thickTop="1" thickBot="1">
      <c r="A49" s="160"/>
      <c r="B49" s="29" t="s">
        <v>3</v>
      </c>
      <c r="C49" s="30">
        <f>IF(C48&lt;2,C46*C47,IF(C48&gt;=2,(C46*C47)-C48))</f>
        <v>6</v>
      </c>
      <c r="D49" s="30">
        <f t="shared" ref="D49:H49" si="7">IF(D48&lt;2,D46*D47,IF(D48&gt;=2,(D46*D47)-D48))</f>
        <v>2.25</v>
      </c>
      <c r="E49" s="30">
        <f t="shared" si="7"/>
        <v>8.8949999999999996</v>
      </c>
      <c r="F49" s="30">
        <f t="shared" si="7"/>
        <v>0</v>
      </c>
      <c r="G49" s="30">
        <f t="shared" si="7"/>
        <v>0</v>
      </c>
      <c r="H49" s="30">
        <f t="shared" si="7"/>
        <v>0</v>
      </c>
      <c r="I49" s="59"/>
      <c r="J49" s="60"/>
      <c r="K49" s="59">
        <f>SUMIF(C49:H49,"&gt;10")</f>
        <v>0</v>
      </c>
      <c r="L49" s="59">
        <f>SUMIF(C49:H49,"&lt;10")</f>
        <v>17.145</v>
      </c>
      <c r="M49" s="31"/>
      <c r="N49" s="93"/>
    </row>
    <row r="50" spans="1:14" ht="15" customHeight="1" thickBot="1">
      <c r="A50" s="206" t="s">
        <v>8</v>
      </c>
      <c r="B50" s="207"/>
      <c r="C50" s="207"/>
      <c r="D50" s="207"/>
      <c r="E50" s="207"/>
      <c r="F50" s="207"/>
      <c r="G50" s="207"/>
      <c r="H50" s="207"/>
      <c r="I50" s="129">
        <f>SUM(I18:I49)</f>
        <v>106.13579999999999</v>
      </c>
      <c r="J50" s="129">
        <f>SUM(J18:J49)</f>
        <v>54.281100000000002</v>
      </c>
      <c r="K50" s="129">
        <f t="shared" ref="K50:L50" si="8">SUM(K18:K49)</f>
        <v>40.184999999999995</v>
      </c>
      <c r="L50" s="129">
        <f t="shared" si="8"/>
        <v>17.145</v>
      </c>
      <c r="M50" s="106"/>
      <c r="N50" s="107"/>
    </row>
    <row r="51" spans="1:14" ht="15" customHeight="1" thickBot="1">
      <c r="A51" s="104"/>
      <c r="B51" s="45"/>
      <c r="C51" s="45"/>
      <c r="D51" s="45"/>
      <c r="E51" s="45"/>
      <c r="F51" s="45"/>
      <c r="G51" s="45"/>
      <c r="H51" s="45"/>
      <c r="I51" s="50"/>
      <c r="J51" s="50"/>
      <c r="K51" s="50"/>
    </row>
    <row r="52" spans="1:14" ht="15" customHeight="1" thickBot="1">
      <c r="A52" s="183" t="s">
        <v>70</v>
      </c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5"/>
    </row>
    <row r="53" spans="1:14" ht="15" customHeight="1">
      <c r="A53" s="161" t="s">
        <v>44</v>
      </c>
      <c r="B53" s="46" t="s">
        <v>9</v>
      </c>
      <c r="C53" s="100">
        <v>7.65</v>
      </c>
      <c r="D53" s="100">
        <v>4.1500000000000004</v>
      </c>
      <c r="E53" s="100">
        <v>7.75</v>
      </c>
      <c r="F53" s="100">
        <v>7.03</v>
      </c>
      <c r="G53" s="101">
        <v>3.2</v>
      </c>
      <c r="H53" s="102">
        <v>3.91</v>
      </c>
      <c r="I53" s="47"/>
      <c r="J53" s="57"/>
      <c r="K53" s="57"/>
      <c r="L53" s="57"/>
      <c r="M53" s="66"/>
      <c r="N53" s="48"/>
    </row>
    <row r="54" spans="1:14" ht="15" customHeight="1">
      <c r="A54" s="161"/>
      <c r="B54" s="9" t="s">
        <v>4</v>
      </c>
      <c r="C54" s="10">
        <v>1.27</v>
      </c>
      <c r="D54" s="10">
        <v>1.27</v>
      </c>
      <c r="E54" s="10">
        <v>1.27</v>
      </c>
      <c r="F54" s="10">
        <v>1.27</v>
      </c>
      <c r="G54" s="10">
        <v>1.27</v>
      </c>
      <c r="H54" s="10">
        <v>1.27</v>
      </c>
      <c r="I54" s="21"/>
      <c r="J54" s="58"/>
      <c r="K54" s="58"/>
      <c r="L54" s="58"/>
      <c r="M54" s="65"/>
      <c r="N54" s="22"/>
    </row>
    <row r="55" spans="1:14" ht="15" customHeight="1">
      <c r="A55" s="161"/>
      <c r="B55" s="14" t="s">
        <v>19</v>
      </c>
      <c r="C55" s="16">
        <f>(3*1.5)*2</f>
        <v>9</v>
      </c>
      <c r="D55" s="16"/>
      <c r="E55" s="16"/>
      <c r="F55" s="16"/>
      <c r="G55" s="115"/>
      <c r="H55" s="16"/>
      <c r="I55" s="23"/>
      <c r="J55" s="58"/>
      <c r="K55" s="58"/>
      <c r="L55" s="58"/>
      <c r="M55" s="65"/>
      <c r="N55" s="22"/>
    </row>
    <row r="56" spans="1:14" ht="15" customHeight="1" thickBot="1">
      <c r="A56" s="186"/>
      <c r="B56" s="17" t="s">
        <v>3</v>
      </c>
      <c r="C56" s="18">
        <f>IF(C55&lt;2,C53*C54,IF(C55&gt;=2,(C53*C54)-C55))</f>
        <v>0.71550000000000047</v>
      </c>
      <c r="D56" s="18">
        <f t="shared" ref="D56:H56" si="9">IF(D55&lt;2,D53*D54,IF(D55&gt;=2,(D53*D54)-D55))</f>
        <v>5.2705000000000002</v>
      </c>
      <c r="E56" s="18">
        <f t="shared" si="9"/>
        <v>9.8424999999999994</v>
      </c>
      <c r="F56" s="18">
        <f t="shared" si="9"/>
        <v>8.9281000000000006</v>
      </c>
      <c r="G56" s="18">
        <f t="shared" si="9"/>
        <v>4.0640000000000001</v>
      </c>
      <c r="H56" s="18">
        <f t="shared" si="9"/>
        <v>4.9657</v>
      </c>
      <c r="I56" s="19">
        <f>SUMIF(C56:H56,"&gt;10")</f>
        <v>0</v>
      </c>
      <c r="J56" s="54">
        <f>SUMIF(C56:H56,"&lt;10")</f>
        <v>33.786299999999997</v>
      </c>
      <c r="K56" s="19"/>
      <c r="L56" s="54"/>
      <c r="M56" s="19"/>
      <c r="N56" s="20"/>
    </row>
    <row r="57" spans="1:14" ht="15" customHeight="1" thickTop="1">
      <c r="A57" s="161" t="s">
        <v>54</v>
      </c>
      <c r="B57" s="46" t="s">
        <v>9</v>
      </c>
      <c r="C57" s="100">
        <v>7.65</v>
      </c>
      <c r="D57" s="100">
        <v>4.1500000000000004</v>
      </c>
      <c r="E57" s="100">
        <v>7.75</v>
      </c>
      <c r="F57" s="100">
        <v>7.03</v>
      </c>
      <c r="G57" s="101">
        <v>3.2</v>
      </c>
      <c r="H57" s="102">
        <v>3.91</v>
      </c>
      <c r="I57" s="47"/>
      <c r="J57" s="57"/>
      <c r="K57" s="57"/>
      <c r="L57" s="57"/>
      <c r="M57" s="66"/>
      <c r="N57" s="48"/>
    </row>
    <row r="58" spans="1:14" ht="15" customHeight="1">
      <c r="A58" s="161"/>
      <c r="B58" s="9" t="s">
        <v>4</v>
      </c>
      <c r="C58" s="10">
        <v>1.5</v>
      </c>
      <c r="D58" s="10">
        <v>1.5</v>
      </c>
      <c r="E58" s="10">
        <v>1.5</v>
      </c>
      <c r="F58" s="10">
        <v>1.5</v>
      </c>
      <c r="G58" s="10">
        <v>1.5</v>
      </c>
      <c r="H58" s="10">
        <v>1.5</v>
      </c>
      <c r="I58" s="21"/>
      <c r="J58" s="58"/>
      <c r="K58" s="58"/>
      <c r="L58" s="58"/>
      <c r="M58" s="65"/>
      <c r="N58" s="22"/>
    </row>
    <row r="59" spans="1:14" ht="15" customHeight="1">
      <c r="A59" s="161"/>
      <c r="B59" s="14" t="s">
        <v>19</v>
      </c>
      <c r="C59" s="16"/>
      <c r="D59" s="16"/>
      <c r="E59" s="16">
        <f>1.8*2.1</f>
        <v>3.7800000000000002</v>
      </c>
      <c r="F59" s="16">
        <f>2.87*0.8</f>
        <v>2.2960000000000003</v>
      </c>
      <c r="G59" s="115">
        <f>1.8*0.8</f>
        <v>1.4400000000000002</v>
      </c>
      <c r="H59" s="16"/>
      <c r="I59" s="23"/>
      <c r="J59" s="58"/>
      <c r="K59" s="58"/>
      <c r="L59" s="58"/>
      <c r="M59" s="65"/>
      <c r="N59" s="22"/>
    </row>
    <row r="60" spans="1:14" ht="15" customHeight="1" thickBot="1">
      <c r="A60" s="186"/>
      <c r="B60" s="17" t="s">
        <v>3</v>
      </c>
      <c r="C60" s="18">
        <f>IF(C59&lt;2,C57*C58,IF(C59&gt;=2,(C57*C58)-C59))</f>
        <v>11.475000000000001</v>
      </c>
      <c r="D60" s="18">
        <f t="shared" ref="D60:H60" si="10">IF(D59&lt;2,D57*D58,IF(D59&gt;=2,(D57*D58)-D59))</f>
        <v>6.2250000000000005</v>
      </c>
      <c r="E60" s="18">
        <f t="shared" si="10"/>
        <v>7.8449999999999998</v>
      </c>
      <c r="F60" s="18">
        <f t="shared" si="10"/>
        <v>8.2489999999999988</v>
      </c>
      <c r="G60" s="18">
        <f t="shared" si="10"/>
        <v>4.8000000000000007</v>
      </c>
      <c r="H60" s="18">
        <f t="shared" si="10"/>
        <v>5.8650000000000002</v>
      </c>
      <c r="I60" s="19"/>
      <c r="J60" s="54"/>
      <c r="K60" s="19">
        <f>SUMIF(C60:H60,"&gt;10")</f>
        <v>11.475000000000001</v>
      </c>
      <c r="L60" s="54">
        <f>SUMIF(C60:H60,"&lt;10")</f>
        <v>32.984000000000002</v>
      </c>
      <c r="M60" s="19"/>
      <c r="N60" s="20"/>
    </row>
    <row r="61" spans="1:14" ht="15" customHeight="1" thickTop="1">
      <c r="A61" s="160" t="s">
        <v>5</v>
      </c>
      <c r="B61" s="4" t="s">
        <v>9</v>
      </c>
      <c r="C61" s="5">
        <v>4.05</v>
      </c>
      <c r="D61" s="5">
        <v>6.96</v>
      </c>
      <c r="E61" s="5">
        <v>2.97</v>
      </c>
      <c r="F61" s="5">
        <v>6.96</v>
      </c>
      <c r="G61" s="6"/>
      <c r="H61" s="7"/>
      <c r="I61" s="47"/>
      <c r="J61" s="57"/>
      <c r="K61" s="57"/>
      <c r="L61" s="57"/>
      <c r="M61" s="66"/>
      <c r="N61" s="48"/>
    </row>
    <row r="62" spans="1:14" ht="15" customHeight="1">
      <c r="A62" s="161"/>
      <c r="B62" s="9" t="s">
        <v>4</v>
      </c>
      <c r="C62" s="10">
        <v>1.27</v>
      </c>
      <c r="D62" s="10">
        <v>1.27</v>
      </c>
      <c r="E62" s="10">
        <v>1.27</v>
      </c>
      <c r="F62" s="10">
        <v>1.27</v>
      </c>
      <c r="G62" s="11"/>
      <c r="H62" s="12"/>
      <c r="I62" s="21"/>
      <c r="J62" s="58"/>
      <c r="K62" s="58"/>
      <c r="L62" s="58"/>
      <c r="M62" s="65"/>
      <c r="N62" s="22"/>
    </row>
    <row r="63" spans="1:14" ht="15" customHeight="1">
      <c r="A63" s="161"/>
      <c r="B63" s="14" t="s">
        <v>19</v>
      </c>
      <c r="C63" s="16">
        <f>(3*1.5)</f>
        <v>4.5</v>
      </c>
      <c r="D63" s="16"/>
      <c r="E63" s="16"/>
      <c r="F63" s="16"/>
      <c r="G63" s="11"/>
      <c r="H63" s="16"/>
      <c r="I63" s="23"/>
      <c r="J63" s="58"/>
      <c r="K63" s="58"/>
      <c r="L63" s="58"/>
      <c r="M63" s="65"/>
      <c r="N63" s="22"/>
    </row>
    <row r="64" spans="1:14" ht="15" customHeight="1" thickBot="1">
      <c r="A64" s="162"/>
      <c r="B64" s="17" t="s">
        <v>3</v>
      </c>
      <c r="C64" s="18">
        <f>IF(C63&lt;2,C61*C62,IF(C63&gt;=2,(C61*C62)-C63))</f>
        <v>0.64349999999999952</v>
      </c>
      <c r="D64" s="18">
        <f t="shared" ref="D64:H64" si="11">IF(D63&lt;2,D61*D62,IF(D63&gt;=2,(D61*D62)-D63))</f>
        <v>8.8391999999999999</v>
      </c>
      <c r="E64" s="18">
        <f t="shared" si="11"/>
        <v>3.7719000000000005</v>
      </c>
      <c r="F64" s="18">
        <f t="shared" si="11"/>
        <v>8.8391999999999999</v>
      </c>
      <c r="G64" s="18">
        <f t="shared" si="11"/>
        <v>0</v>
      </c>
      <c r="H64" s="18">
        <f t="shared" si="11"/>
        <v>0</v>
      </c>
      <c r="I64" s="19">
        <f>SUMIF(C64:H64,"&gt;10")</f>
        <v>0</v>
      </c>
      <c r="J64" s="54">
        <f>SUMIF(C64:H64,"&lt;10")</f>
        <v>22.093800000000002</v>
      </c>
      <c r="K64" s="19"/>
      <c r="L64" s="54"/>
      <c r="M64" s="19"/>
      <c r="N64" s="20"/>
    </row>
    <row r="65" spans="1:14" ht="15" customHeight="1" thickTop="1">
      <c r="A65" s="160" t="s">
        <v>55</v>
      </c>
      <c r="B65" s="4" t="s">
        <v>9</v>
      </c>
      <c r="C65" s="5">
        <v>4.05</v>
      </c>
      <c r="D65" s="5">
        <v>6.96</v>
      </c>
      <c r="E65" s="5">
        <v>2.97</v>
      </c>
      <c r="F65" s="5">
        <v>6.96</v>
      </c>
      <c r="G65" s="6"/>
      <c r="H65" s="7"/>
      <c r="I65" s="47"/>
      <c r="J65" s="57"/>
      <c r="K65" s="57"/>
      <c r="L65" s="57"/>
      <c r="M65" s="66"/>
      <c r="N65" s="48"/>
    </row>
    <row r="66" spans="1:14" ht="15" customHeight="1">
      <c r="A66" s="161"/>
      <c r="B66" s="9" t="s">
        <v>4</v>
      </c>
      <c r="C66" s="10">
        <v>1.5</v>
      </c>
      <c r="D66" s="10">
        <v>1.5</v>
      </c>
      <c r="E66" s="10">
        <v>1.5</v>
      </c>
      <c r="F66" s="10">
        <v>1.5</v>
      </c>
      <c r="G66" s="11"/>
      <c r="H66" s="12"/>
      <c r="I66" s="21"/>
      <c r="J66" s="58"/>
      <c r="K66" s="58"/>
      <c r="L66" s="58"/>
      <c r="M66" s="65"/>
      <c r="N66" s="22"/>
    </row>
    <row r="67" spans="1:14" ht="15" customHeight="1">
      <c r="A67" s="161"/>
      <c r="B67" s="14" t="s">
        <v>19</v>
      </c>
      <c r="C67" s="16"/>
      <c r="D67" s="16"/>
      <c r="E67" s="16"/>
      <c r="F67" s="16"/>
      <c r="G67" s="11"/>
      <c r="H67" s="16"/>
      <c r="I67" s="23"/>
      <c r="J67" s="58"/>
      <c r="K67" s="58"/>
      <c r="L67" s="58"/>
      <c r="M67" s="65"/>
      <c r="N67" s="22"/>
    </row>
    <row r="68" spans="1:14" ht="15" customHeight="1" thickBot="1">
      <c r="A68" s="162"/>
      <c r="B68" s="17" t="s">
        <v>3</v>
      </c>
      <c r="C68" s="18">
        <f>IF(C67&lt;2,C65*C66,IF(C67&gt;=2,(C65*C66)-C67))</f>
        <v>6.0749999999999993</v>
      </c>
      <c r="D68" s="18">
        <f t="shared" ref="D68:H68" si="12">IF(D67&lt;2,D65*D66,IF(D67&gt;=2,(D65*D66)-D67))</f>
        <v>10.44</v>
      </c>
      <c r="E68" s="18">
        <f t="shared" si="12"/>
        <v>4.4550000000000001</v>
      </c>
      <c r="F68" s="18">
        <f t="shared" si="12"/>
        <v>10.44</v>
      </c>
      <c r="G68" s="18">
        <f t="shared" si="12"/>
        <v>0</v>
      </c>
      <c r="H68" s="18">
        <f t="shared" si="12"/>
        <v>0</v>
      </c>
      <c r="I68" s="19"/>
      <c r="J68" s="54"/>
      <c r="K68" s="19">
        <f>SUMIF(C68:H68,"&gt;10")</f>
        <v>20.88</v>
      </c>
      <c r="L68" s="54">
        <f>SUMIF(C68:H68,"&lt;10")</f>
        <v>10.53</v>
      </c>
      <c r="M68" s="19"/>
      <c r="N68" s="20"/>
    </row>
    <row r="69" spans="1:14" ht="15" customHeight="1" thickTop="1" thickBot="1">
      <c r="A69" s="205" t="s">
        <v>45</v>
      </c>
      <c r="B69" s="4" t="s">
        <v>9</v>
      </c>
      <c r="C69" s="5">
        <v>3.93</v>
      </c>
      <c r="D69" s="5">
        <v>3.93</v>
      </c>
      <c r="E69" s="5">
        <v>5.93</v>
      </c>
      <c r="F69" s="5"/>
      <c r="G69" s="6"/>
      <c r="H69" s="7"/>
      <c r="I69" s="47"/>
      <c r="J69" s="57"/>
      <c r="K69" s="57"/>
      <c r="L69" s="57"/>
      <c r="M69" s="64"/>
      <c r="N69" s="35"/>
    </row>
    <row r="70" spans="1:14" ht="15" customHeight="1" thickTop="1" thickBot="1">
      <c r="A70" s="205"/>
      <c r="B70" s="9" t="s">
        <v>4</v>
      </c>
      <c r="C70" s="10">
        <v>1.27</v>
      </c>
      <c r="D70" s="10">
        <v>1.27</v>
      </c>
      <c r="E70" s="10">
        <v>1.27</v>
      </c>
      <c r="F70" s="10"/>
      <c r="G70" s="11"/>
      <c r="H70" s="12"/>
      <c r="I70" s="21"/>
      <c r="J70" s="58"/>
      <c r="K70" s="58"/>
      <c r="L70" s="58"/>
      <c r="M70" s="65"/>
      <c r="N70" s="22"/>
    </row>
    <row r="71" spans="1:14" ht="15" customHeight="1" thickTop="1" thickBot="1">
      <c r="A71" s="205"/>
      <c r="B71" s="14" t="s">
        <v>19</v>
      </c>
      <c r="C71" s="15"/>
      <c r="D71" s="15">
        <f>2.5*1.5</f>
        <v>3.75</v>
      </c>
      <c r="E71" s="15"/>
      <c r="F71" s="15"/>
      <c r="G71" s="11"/>
      <c r="H71" s="16"/>
      <c r="I71" s="23"/>
      <c r="J71" s="58"/>
      <c r="K71" s="58"/>
      <c r="L71" s="58"/>
      <c r="M71" s="65"/>
      <c r="N71" s="22"/>
    </row>
    <row r="72" spans="1:14" ht="15" customHeight="1" thickTop="1" thickBot="1">
      <c r="A72" s="205"/>
      <c r="B72" s="17" t="s">
        <v>3</v>
      </c>
      <c r="C72" s="18">
        <f>IF(C71&lt;2,C69*C70,IF(C71&gt;=2,(C69*C70)-C71))</f>
        <v>4.9911000000000003</v>
      </c>
      <c r="D72" s="18">
        <f t="shared" ref="D72:H72" si="13">IF(D71&lt;2,D69*D70,IF(D71&gt;=2,(D69*D70)-D71))</f>
        <v>1.2411000000000003</v>
      </c>
      <c r="E72" s="18">
        <f t="shared" si="13"/>
        <v>7.5310999999999995</v>
      </c>
      <c r="F72" s="18">
        <f t="shared" si="13"/>
        <v>0</v>
      </c>
      <c r="G72" s="18">
        <f t="shared" si="13"/>
        <v>0</v>
      </c>
      <c r="H72" s="18">
        <f t="shared" si="13"/>
        <v>0</v>
      </c>
      <c r="I72" s="19">
        <f>SUMIF(C72:H72,"&gt;10")</f>
        <v>0</v>
      </c>
      <c r="J72" s="54">
        <f>SUMIF(C72:H72,"&lt;10")</f>
        <v>13.763300000000001</v>
      </c>
      <c r="K72" s="19"/>
      <c r="L72" s="54"/>
      <c r="M72" s="19"/>
      <c r="N72" s="20"/>
    </row>
    <row r="73" spans="1:14" ht="15" customHeight="1" thickTop="1" thickBot="1">
      <c r="A73" s="205" t="s">
        <v>56</v>
      </c>
      <c r="B73" s="4" t="s">
        <v>9</v>
      </c>
      <c r="C73" s="5">
        <v>3.93</v>
      </c>
      <c r="D73" s="5">
        <v>3.93</v>
      </c>
      <c r="E73" s="5">
        <v>5.93</v>
      </c>
      <c r="F73" s="5"/>
      <c r="G73" s="6"/>
      <c r="H73" s="7"/>
      <c r="I73" s="47"/>
      <c r="J73" s="57"/>
      <c r="K73" s="57"/>
      <c r="L73" s="57"/>
      <c r="M73" s="64"/>
      <c r="N73" s="35"/>
    </row>
    <row r="74" spans="1:14" ht="15" customHeight="1" thickTop="1" thickBot="1">
      <c r="A74" s="205"/>
      <c r="B74" s="9" t="s">
        <v>4</v>
      </c>
      <c r="C74" s="10">
        <v>1.5</v>
      </c>
      <c r="D74" s="10">
        <v>1.5</v>
      </c>
      <c r="E74" s="10">
        <v>1.5</v>
      </c>
      <c r="F74" s="10"/>
      <c r="G74" s="11"/>
      <c r="H74" s="12"/>
      <c r="I74" s="21"/>
      <c r="J74" s="58"/>
      <c r="K74" s="58"/>
      <c r="L74" s="58"/>
      <c r="M74" s="65"/>
      <c r="N74" s="22"/>
    </row>
    <row r="75" spans="1:14" ht="15" customHeight="1" thickTop="1" thickBot="1">
      <c r="A75" s="205"/>
      <c r="B75" s="14" t="s">
        <v>19</v>
      </c>
      <c r="C75" s="15"/>
      <c r="D75" s="15"/>
      <c r="E75" s="15"/>
      <c r="F75" s="15"/>
      <c r="G75" s="11"/>
      <c r="H75" s="16"/>
      <c r="I75" s="23"/>
      <c r="J75" s="58"/>
      <c r="K75" s="58"/>
      <c r="L75" s="58"/>
      <c r="M75" s="65"/>
      <c r="N75" s="22"/>
    </row>
    <row r="76" spans="1:14" ht="15" customHeight="1" thickTop="1" thickBot="1">
      <c r="A76" s="205"/>
      <c r="B76" s="17" t="s">
        <v>3</v>
      </c>
      <c r="C76" s="18">
        <f>IF(C75&lt;2,C73*C74,IF(C75&gt;=2,(C73*C74)-C75))</f>
        <v>5.8950000000000005</v>
      </c>
      <c r="D76" s="18">
        <f t="shared" ref="D76:H76" si="14">IF(D75&lt;2,D73*D74,IF(D75&gt;=2,(D73*D74)-D75))</f>
        <v>5.8950000000000005</v>
      </c>
      <c r="E76" s="18">
        <f t="shared" si="14"/>
        <v>8.8949999999999996</v>
      </c>
      <c r="F76" s="18">
        <f t="shared" si="14"/>
        <v>0</v>
      </c>
      <c r="G76" s="18">
        <f t="shared" si="14"/>
        <v>0</v>
      </c>
      <c r="H76" s="18">
        <f t="shared" si="14"/>
        <v>0</v>
      </c>
      <c r="I76" s="19"/>
      <c r="J76" s="54"/>
      <c r="K76" s="19">
        <f>SUMIF(C76:H76,"&gt;10")</f>
        <v>0</v>
      </c>
      <c r="L76" s="54">
        <f>SUMIF(C76:H76,"&lt;10")</f>
        <v>20.685000000000002</v>
      </c>
      <c r="M76" s="19"/>
      <c r="N76" s="20"/>
    </row>
    <row r="77" spans="1:14" ht="15" customHeight="1" thickTop="1" thickBot="1">
      <c r="A77" s="205" t="s">
        <v>46</v>
      </c>
      <c r="B77" s="25" t="s">
        <v>9</v>
      </c>
      <c r="C77" s="5">
        <v>3.75</v>
      </c>
      <c r="D77" s="5">
        <v>6</v>
      </c>
      <c r="E77" s="5">
        <v>3.75</v>
      </c>
      <c r="F77" s="5">
        <v>6</v>
      </c>
      <c r="G77" s="6"/>
      <c r="H77" s="7"/>
      <c r="I77" s="47"/>
      <c r="J77" s="57"/>
      <c r="K77" s="57"/>
      <c r="L77" s="57"/>
      <c r="M77" s="66"/>
      <c r="N77" s="48"/>
    </row>
    <row r="78" spans="1:14" ht="15" customHeight="1" thickTop="1" thickBot="1">
      <c r="A78" s="205"/>
      <c r="B78" s="26" t="s">
        <v>4</v>
      </c>
      <c r="C78" s="10">
        <v>1.27</v>
      </c>
      <c r="D78" s="10">
        <v>1.27</v>
      </c>
      <c r="E78" s="10">
        <v>1.27</v>
      </c>
      <c r="F78" s="10">
        <v>1.27</v>
      </c>
      <c r="G78" s="11"/>
      <c r="H78" s="12"/>
      <c r="I78" s="21"/>
      <c r="J78" s="58"/>
      <c r="K78" s="58"/>
      <c r="L78" s="58"/>
      <c r="M78" s="65"/>
      <c r="N78" s="22"/>
    </row>
    <row r="79" spans="1:14" ht="15" customHeight="1" thickTop="1" thickBot="1">
      <c r="A79" s="205"/>
      <c r="B79" s="27" t="s">
        <v>19</v>
      </c>
      <c r="C79" s="16"/>
      <c r="D79" s="16"/>
      <c r="E79" s="15"/>
      <c r="F79" s="16">
        <f>(3*1.5)</f>
        <v>4.5</v>
      </c>
      <c r="G79" s="11"/>
      <c r="H79" s="16"/>
      <c r="I79" s="23"/>
      <c r="J79" s="58"/>
      <c r="K79" s="58"/>
      <c r="L79" s="58"/>
      <c r="M79" s="65"/>
      <c r="N79" s="22"/>
    </row>
    <row r="80" spans="1:14" ht="15" customHeight="1" thickTop="1" thickBot="1">
      <c r="A80" s="205"/>
      <c r="B80" s="28" t="s">
        <v>3</v>
      </c>
      <c r="C80" s="18">
        <f>IF(C79&lt;2,C77*C78,IF(C79&gt;=2,(C77*C78)-C79))</f>
        <v>4.7625000000000002</v>
      </c>
      <c r="D80" s="18">
        <f t="shared" ref="D80:H80" si="15">IF(D79&lt;2,D77*D78,IF(D79&gt;=2,(D77*D78)-D79))</f>
        <v>7.62</v>
      </c>
      <c r="E80" s="18">
        <f t="shared" si="15"/>
        <v>4.7625000000000002</v>
      </c>
      <c r="F80" s="18">
        <f t="shared" si="15"/>
        <v>3.12</v>
      </c>
      <c r="G80" s="18">
        <f t="shared" si="15"/>
        <v>0</v>
      </c>
      <c r="H80" s="30">
        <f t="shared" si="15"/>
        <v>0</v>
      </c>
      <c r="I80" s="19">
        <f>SUMIF(C80:H80,"&gt;10")</f>
        <v>0</v>
      </c>
      <c r="J80" s="54">
        <f>SUMIF(C80:H80,"&lt;10")</f>
        <v>20.265000000000001</v>
      </c>
      <c r="K80" s="19"/>
      <c r="L80" s="54"/>
      <c r="M80" s="19"/>
      <c r="N80" s="20"/>
    </row>
    <row r="81" spans="1:14" ht="15" customHeight="1" thickTop="1" thickBot="1">
      <c r="A81" s="205" t="s">
        <v>57</v>
      </c>
      <c r="B81" s="25" t="s">
        <v>9</v>
      </c>
      <c r="C81" s="5">
        <v>3.75</v>
      </c>
      <c r="D81" s="5">
        <v>6</v>
      </c>
      <c r="E81" s="5">
        <v>3.75</v>
      </c>
      <c r="F81" s="5">
        <v>6</v>
      </c>
      <c r="G81" s="6"/>
      <c r="H81" s="7"/>
      <c r="I81" s="47"/>
      <c r="J81" s="57"/>
      <c r="K81" s="57"/>
      <c r="L81" s="57"/>
      <c r="M81" s="66"/>
      <c r="N81" s="48"/>
    </row>
    <row r="82" spans="1:14" ht="15" customHeight="1" thickTop="1" thickBot="1">
      <c r="A82" s="205"/>
      <c r="B82" s="26" t="s">
        <v>4</v>
      </c>
      <c r="C82" s="10">
        <v>1.5</v>
      </c>
      <c r="D82" s="10">
        <v>1.5</v>
      </c>
      <c r="E82" s="10">
        <v>1.5</v>
      </c>
      <c r="F82" s="10">
        <v>1.5</v>
      </c>
      <c r="G82" s="11"/>
      <c r="H82" s="12"/>
      <c r="I82" s="21"/>
      <c r="J82" s="58"/>
      <c r="K82" s="58"/>
      <c r="L82" s="58"/>
      <c r="M82" s="65"/>
      <c r="N82" s="22"/>
    </row>
    <row r="83" spans="1:14" ht="15" customHeight="1" thickTop="1" thickBot="1">
      <c r="A83" s="205"/>
      <c r="B83" s="27" t="s">
        <v>19</v>
      </c>
      <c r="C83" s="16">
        <f>1.8*2.1</f>
        <v>3.7800000000000002</v>
      </c>
      <c r="D83" s="16">
        <f>1.8*2.1</f>
        <v>3.7800000000000002</v>
      </c>
      <c r="E83" s="15"/>
      <c r="F83" s="16"/>
      <c r="G83" s="11"/>
      <c r="H83" s="16"/>
      <c r="I83" s="23"/>
      <c r="J83" s="58"/>
      <c r="K83" s="58"/>
      <c r="L83" s="58"/>
      <c r="M83" s="65"/>
      <c r="N83" s="22"/>
    </row>
    <row r="84" spans="1:14" ht="15" customHeight="1" thickTop="1" thickBot="1">
      <c r="A84" s="205"/>
      <c r="B84" s="28" t="s">
        <v>3</v>
      </c>
      <c r="C84" s="18">
        <f>IF(C83&lt;2,C81*C82,IF(C83&gt;=2,(C81*C82)-C83))</f>
        <v>1.8449999999999998</v>
      </c>
      <c r="D84" s="18">
        <f t="shared" ref="D84:H84" si="16">IF(D83&lt;2,D81*D82,IF(D83&gt;=2,(D81*D82)-D83))</f>
        <v>5.22</v>
      </c>
      <c r="E84" s="18">
        <f t="shared" si="16"/>
        <v>5.625</v>
      </c>
      <c r="F84" s="18">
        <f t="shared" si="16"/>
        <v>9</v>
      </c>
      <c r="G84" s="18">
        <f t="shared" si="16"/>
        <v>0</v>
      </c>
      <c r="H84" s="30">
        <f t="shared" si="16"/>
        <v>0</v>
      </c>
      <c r="I84" s="31"/>
      <c r="J84" s="55"/>
      <c r="K84" s="59">
        <f>SUMIF(C84:H84,"&gt;10")</f>
        <v>0</v>
      </c>
      <c r="L84" s="59">
        <f>SUMIF(C84:H84,"&lt;10")</f>
        <v>21.689999999999998</v>
      </c>
      <c r="M84" s="31"/>
      <c r="N84" s="93"/>
    </row>
    <row r="85" spans="1:14" ht="15" customHeight="1" thickTop="1" thickBot="1">
      <c r="A85" s="200" t="s">
        <v>8</v>
      </c>
      <c r="B85" s="201"/>
      <c r="C85" s="201"/>
      <c r="D85" s="201"/>
      <c r="E85" s="201"/>
      <c r="F85" s="201"/>
      <c r="G85" s="201"/>
      <c r="H85" s="201"/>
      <c r="I85" s="105">
        <f>SUM(I53:I84)</f>
        <v>0</v>
      </c>
      <c r="J85" s="105">
        <f>SUM(J53:J84)</f>
        <v>89.9084</v>
      </c>
      <c r="K85" s="105">
        <f>SUM(K53:K84)</f>
        <v>32.355000000000004</v>
      </c>
      <c r="L85" s="105">
        <f>SUM(L53:L84)</f>
        <v>85.88900000000001</v>
      </c>
      <c r="M85" s="106"/>
      <c r="N85" s="107"/>
    </row>
    <row r="86" spans="1:14" ht="15" customHeight="1" thickBot="1">
      <c r="A86" s="37"/>
      <c r="B86" s="37"/>
      <c r="C86" s="37"/>
      <c r="D86" s="37"/>
      <c r="E86" s="37"/>
      <c r="F86" s="37"/>
      <c r="G86" s="37"/>
      <c r="H86" s="37"/>
      <c r="I86" s="38"/>
      <c r="J86" s="38"/>
      <c r="K86" s="38"/>
      <c r="L86" s="38"/>
      <c r="M86" s="38"/>
      <c r="N86" s="38"/>
    </row>
    <row r="87" spans="1:14" ht="15" customHeight="1" thickBot="1">
      <c r="A87" s="183" t="s">
        <v>63</v>
      </c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5"/>
    </row>
    <row r="88" spans="1:14" ht="15" customHeight="1">
      <c r="A88" s="203" t="s">
        <v>72</v>
      </c>
      <c r="B88" s="36" t="s">
        <v>9</v>
      </c>
      <c r="C88" s="33">
        <v>13.5</v>
      </c>
      <c r="D88" s="33"/>
      <c r="E88" s="33"/>
      <c r="F88" s="33"/>
      <c r="G88" s="33"/>
      <c r="H88" s="33"/>
      <c r="I88" s="34"/>
      <c r="J88" s="52"/>
      <c r="K88" s="52"/>
      <c r="L88" s="52"/>
      <c r="M88" s="64"/>
      <c r="N88" s="35"/>
    </row>
    <row r="89" spans="1:14" ht="15" customHeight="1">
      <c r="A89" s="161"/>
      <c r="B89" s="9" t="s">
        <v>4</v>
      </c>
      <c r="C89" s="10">
        <v>3.02</v>
      </c>
      <c r="D89" s="10"/>
      <c r="E89" s="10"/>
      <c r="F89" s="10"/>
      <c r="G89" s="10"/>
      <c r="H89" s="10"/>
      <c r="I89" s="12"/>
      <c r="J89" s="53"/>
      <c r="K89" s="53"/>
      <c r="L89" s="53"/>
      <c r="M89" s="67"/>
      <c r="N89" s="13"/>
    </row>
    <row r="90" spans="1:14" ht="15" customHeight="1">
      <c r="A90" s="161"/>
      <c r="B90" s="14" t="s">
        <v>19</v>
      </c>
      <c r="C90" s="16">
        <f>(3*1.5)</f>
        <v>4.5</v>
      </c>
      <c r="D90" s="15"/>
      <c r="E90" s="15"/>
      <c r="F90" s="15"/>
      <c r="G90" s="15"/>
      <c r="H90" s="15"/>
      <c r="I90" s="12"/>
      <c r="J90" s="53"/>
      <c r="K90" s="53"/>
      <c r="L90" s="53"/>
      <c r="M90" s="67"/>
      <c r="N90" s="13"/>
    </row>
    <row r="91" spans="1:14" ht="15" customHeight="1" thickBot="1">
      <c r="A91" s="162"/>
      <c r="B91" s="17" t="s">
        <v>3</v>
      </c>
      <c r="C91" s="18">
        <f>IF(C90&lt;2,C88*C89,IF(C90&gt;=2,(C88*C89)-C90))</f>
        <v>36.270000000000003</v>
      </c>
      <c r="D91" s="18">
        <f t="shared" ref="D91:H91" si="17">IF(D90&lt;2,D88*D89,IF(D90&gt;=2,(D88*D89)-D90))</f>
        <v>0</v>
      </c>
      <c r="E91" s="18">
        <f t="shared" si="17"/>
        <v>0</v>
      </c>
      <c r="F91" s="18">
        <f t="shared" si="17"/>
        <v>0</v>
      </c>
      <c r="G91" s="18">
        <f t="shared" si="17"/>
        <v>0</v>
      </c>
      <c r="H91" s="18">
        <f t="shared" si="17"/>
        <v>0</v>
      </c>
      <c r="I91" s="19"/>
      <c r="J91" s="54"/>
      <c r="K91" s="54"/>
      <c r="L91" s="54"/>
      <c r="M91" s="54">
        <f>SUMIFS(C91:H91,C90:H90,"")</f>
        <v>0</v>
      </c>
      <c r="N91" s="20">
        <f>SUMIFS(C91:H91,C90:H90,"&gt;0")</f>
        <v>36.270000000000003</v>
      </c>
    </row>
    <row r="92" spans="1:14" ht="15" customHeight="1" thickTop="1">
      <c r="A92" s="203" t="s">
        <v>51</v>
      </c>
      <c r="B92" s="36" t="s">
        <v>9</v>
      </c>
      <c r="C92" s="33">
        <v>15.55</v>
      </c>
      <c r="D92" s="33"/>
      <c r="E92" s="33"/>
      <c r="F92" s="33"/>
      <c r="G92" s="33"/>
      <c r="H92" s="33"/>
      <c r="I92" s="34"/>
      <c r="J92" s="52"/>
      <c r="K92" s="52"/>
      <c r="L92" s="52"/>
      <c r="M92" s="64"/>
      <c r="N92" s="35"/>
    </row>
    <row r="93" spans="1:14" ht="15" customHeight="1">
      <c r="A93" s="161"/>
      <c r="B93" s="9" t="s">
        <v>4</v>
      </c>
      <c r="C93" s="10">
        <v>3.02</v>
      </c>
      <c r="D93" s="10"/>
      <c r="E93" s="10"/>
      <c r="F93" s="10"/>
      <c r="G93" s="10"/>
      <c r="H93" s="10"/>
      <c r="I93" s="12"/>
      <c r="J93" s="53"/>
      <c r="K93" s="53"/>
      <c r="L93" s="53"/>
      <c r="M93" s="67"/>
      <c r="N93" s="13"/>
    </row>
    <row r="94" spans="1:14" ht="15" customHeight="1">
      <c r="A94" s="161"/>
      <c r="B94" s="14" t="s">
        <v>19</v>
      </c>
      <c r="C94" s="15">
        <f>(2*(2.5*1.5))+(3.05*2.6)</f>
        <v>15.43</v>
      </c>
      <c r="D94" s="15"/>
      <c r="E94" s="15"/>
      <c r="F94" s="15"/>
      <c r="G94" s="11"/>
      <c r="H94" s="15"/>
      <c r="I94" s="12"/>
      <c r="J94" s="53"/>
      <c r="K94" s="53"/>
      <c r="L94" s="53"/>
      <c r="M94" s="67"/>
      <c r="N94" s="13"/>
    </row>
    <row r="95" spans="1:14" ht="15" customHeight="1" thickBot="1">
      <c r="A95" s="162"/>
      <c r="B95" s="17" t="s">
        <v>3</v>
      </c>
      <c r="C95" s="18">
        <f>IF(C94&lt;2,C92*C93,IF(C94&gt;=2,(C92*C93)-C94))</f>
        <v>31.531000000000006</v>
      </c>
      <c r="D95" s="18">
        <f t="shared" ref="D95:H95" si="18">IF(D94&lt;2,D92*D93,IF(D94&gt;=2,(D92*D93)-D94))</f>
        <v>0</v>
      </c>
      <c r="E95" s="18">
        <f t="shared" si="18"/>
        <v>0</v>
      </c>
      <c r="F95" s="18">
        <f t="shared" si="18"/>
        <v>0</v>
      </c>
      <c r="G95" s="18">
        <f t="shared" si="18"/>
        <v>0</v>
      </c>
      <c r="H95" s="18">
        <f t="shared" si="18"/>
        <v>0</v>
      </c>
      <c r="I95" s="19"/>
      <c r="J95" s="54"/>
      <c r="K95" s="54"/>
      <c r="L95" s="54"/>
      <c r="M95" s="54">
        <f>SUMIFS(C95:H95,C94:H94,"")</f>
        <v>0</v>
      </c>
      <c r="N95" s="20">
        <f>SUMIFS(C95:H95,C94:H94,"&gt;0")</f>
        <v>31.531000000000006</v>
      </c>
    </row>
    <row r="96" spans="1:14" ht="15" customHeight="1" thickTop="1">
      <c r="A96" s="203" t="s">
        <v>53</v>
      </c>
      <c r="B96" s="36" t="s">
        <v>9</v>
      </c>
      <c r="C96" s="33">
        <v>11.68</v>
      </c>
      <c r="D96" s="33"/>
      <c r="E96" s="33"/>
      <c r="F96" s="33"/>
      <c r="G96" s="33"/>
      <c r="H96" s="33"/>
      <c r="I96" s="34"/>
      <c r="J96" s="52"/>
      <c r="K96" s="52"/>
      <c r="L96" s="52"/>
      <c r="M96" s="64"/>
      <c r="N96" s="35"/>
    </row>
    <row r="97" spans="1:14" ht="15" customHeight="1">
      <c r="A97" s="161"/>
      <c r="B97" s="9" t="s">
        <v>4</v>
      </c>
      <c r="C97" s="10">
        <v>3.02</v>
      </c>
      <c r="D97" s="10"/>
      <c r="E97" s="10"/>
      <c r="F97" s="10"/>
      <c r="G97" s="10"/>
      <c r="H97" s="10"/>
      <c r="I97" s="12"/>
      <c r="J97" s="53"/>
      <c r="K97" s="53"/>
      <c r="L97" s="53"/>
      <c r="M97" s="67"/>
      <c r="N97" s="13"/>
    </row>
    <row r="98" spans="1:14" ht="15" customHeight="1">
      <c r="A98" s="161"/>
      <c r="B98" s="14" t="s">
        <v>19</v>
      </c>
      <c r="C98" s="15">
        <f>(3*1.5)+(1.8*2.1)</f>
        <v>8.2800000000000011</v>
      </c>
      <c r="D98" s="15"/>
      <c r="E98" s="16"/>
      <c r="F98" s="16"/>
      <c r="G98" s="11"/>
      <c r="H98" s="15"/>
      <c r="I98" s="12"/>
      <c r="J98" s="53"/>
      <c r="K98" s="53"/>
      <c r="L98" s="53"/>
      <c r="M98" s="67"/>
      <c r="N98" s="13"/>
    </row>
    <row r="99" spans="1:14" ht="15" customHeight="1" thickBot="1">
      <c r="A99" s="162"/>
      <c r="B99" s="39" t="s">
        <v>3</v>
      </c>
      <c r="C99" s="30">
        <f t="shared" ref="C99:H99" si="19">IF(C98&lt;2,C96*C97,IF(C98&gt;=2,(C96*C97)-C98))</f>
        <v>26.993600000000001</v>
      </c>
      <c r="D99" s="30">
        <f t="shared" si="19"/>
        <v>0</v>
      </c>
      <c r="E99" s="30">
        <f t="shared" si="19"/>
        <v>0</v>
      </c>
      <c r="F99" s="30">
        <f t="shared" si="19"/>
        <v>0</v>
      </c>
      <c r="G99" s="30">
        <f t="shared" si="19"/>
        <v>0</v>
      </c>
      <c r="H99" s="30">
        <f t="shared" si="19"/>
        <v>0</v>
      </c>
      <c r="I99" s="31"/>
      <c r="J99" s="55"/>
      <c r="K99" s="55"/>
      <c r="L99" s="55"/>
      <c r="M99" s="31">
        <f>SUMIFS(C99:H99,C98:H98,"")</f>
        <v>0</v>
      </c>
      <c r="N99" s="93">
        <f>SUMIFS(C99:H99,C98:H98,"&gt;0")</f>
        <v>26.993600000000001</v>
      </c>
    </row>
    <row r="100" spans="1:14" ht="15" customHeight="1" thickTop="1" thickBot="1">
      <c r="A100" s="223" t="s">
        <v>8</v>
      </c>
      <c r="B100" s="224"/>
      <c r="C100" s="224"/>
      <c r="D100" s="224"/>
      <c r="E100" s="224"/>
      <c r="F100" s="224"/>
      <c r="G100" s="224"/>
      <c r="H100" s="225"/>
      <c r="I100" s="41"/>
      <c r="J100" s="61"/>
      <c r="K100" s="61"/>
      <c r="L100" s="61"/>
      <c r="M100" s="41">
        <f>SUM(M91:M99)</f>
        <v>0</v>
      </c>
      <c r="N100" s="124">
        <f>SUM(N91:N99)</f>
        <v>94.794600000000017</v>
      </c>
    </row>
    <row r="101" spans="1:14" ht="15" customHeight="1" thickBot="1"/>
    <row r="102" spans="1:14" ht="15" customHeight="1" thickBot="1">
      <c r="A102" s="183" t="s">
        <v>64</v>
      </c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5"/>
    </row>
    <row r="103" spans="1:14" ht="15" customHeight="1" thickTop="1">
      <c r="A103" s="161" t="s">
        <v>72</v>
      </c>
      <c r="B103" s="36" t="s">
        <v>9</v>
      </c>
      <c r="C103" s="5">
        <v>7.75</v>
      </c>
      <c r="D103" s="33"/>
      <c r="E103" s="33"/>
      <c r="F103" s="33"/>
      <c r="G103" s="33"/>
      <c r="H103" s="33"/>
      <c r="I103" s="34"/>
      <c r="J103" s="52"/>
      <c r="K103" s="52"/>
      <c r="L103" s="52"/>
      <c r="M103" s="64"/>
      <c r="N103" s="35"/>
    </row>
    <row r="104" spans="1:14" ht="15" customHeight="1">
      <c r="A104" s="161"/>
      <c r="B104" s="9" t="s">
        <v>4</v>
      </c>
      <c r="C104" s="10">
        <v>3</v>
      </c>
      <c r="D104" s="10"/>
      <c r="E104" s="10"/>
      <c r="F104" s="10"/>
      <c r="G104" s="10"/>
      <c r="H104" s="10"/>
      <c r="I104" s="12"/>
      <c r="J104" s="53"/>
      <c r="K104" s="53"/>
      <c r="L104" s="53"/>
      <c r="M104" s="67"/>
      <c r="N104" s="13"/>
    </row>
    <row r="105" spans="1:14" ht="15" customHeight="1">
      <c r="A105" s="161"/>
      <c r="B105" s="14" t="s">
        <v>19</v>
      </c>
      <c r="C105" s="15">
        <f>(2.5*1.5)+(1.8*2.1)</f>
        <v>7.53</v>
      </c>
      <c r="D105" s="15"/>
      <c r="E105" s="15"/>
      <c r="F105" s="15"/>
      <c r="G105" s="15"/>
      <c r="H105" s="15"/>
      <c r="I105" s="12"/>
      <c r="J105" s="53"/>
      <c r="K105" s="53"/>
      <c r="L105" s="53"/>
      <c r="M105" s="67"/>
      <c r="N105" s="13"/>
    </row>
    <row r="106" spans="1:14" ht="15" customHeight="1" thickBot="1">
      <c r="A106" s="186"/>
      <c r="B106" s="17" t="s">
        <v>3</v>
      </c>
      <c r="C106" s="18">
        <f>IF(C105&lt;2,C103*C104,IF(C105&gt;=2,(C103*C104)-C105))</f>
        <v>15.719999999999999</v>
      </c>
      <c r="D106" s="18">
        <f t="shared" ref="D106:H106" si="20">IF(D105&lt;2,D103*D104,IF(D105&gt;=2,(D103*D104)-D105))</f>
        <v>0</v>
      </c>
      <c r="E106" s="18">
        <f t="shared" si="20"/>
        <v>0</v>
      </c>
      <c r="F106" s="18">
        <f t="shared" si="20"/>
        <v>0</v>
      </c>
      <c r="G106" s="18">
        <f t="shared" si="20"/>
        <v>0</v>
      </c>
      <c r="H106" s="18">
        <f t="shared" si="20"/>
        <v>0</v>
      </c>
      <c r="I106" s="19"/>
      <c r="J106" s="54"/>
      <c r="K106" s="54"/>
      <c r="L106" s="54"/>
      <c r="M106" s="54">
        <f>SUMIFS(C106:H106,C105:H105,"")</f>
        <v>0</v>
      </c>
      <c r="N106" s="20">
        <f>SUMIFS(C106:H106,C105:H105,"&gt;0")</f>
        <v>15.719999999999999</v>
      </c>
    </row>
    <row r="107" spans="1:14" ht="15" customHeight="1" thickTop="1">
      <c r="A107" s="161" t="s">
        <v>51</v>
      </c>
      <c r="B107" s="36" t="s">
        <v>9</v>
      </c>
      <c r="C107" s="5">
        <v>7.75</v>
      </c>
      <c r="D107" s="33"/>
      <c r="E107" s="33"/>
      <c r="F107" s="33"/>
      <c r="G107" s="33"/>
      <c r="H107" s="33"/>
      <c r="I107" s="34"/>
      <c r="J107" s="52"/>
      <c r="K107" s="52"/>
      <c r="L107" s="52"/>
      <c r="M107" s="64"/>
      <c r="N107" s="35"/>
    </row>
    <row r="108" spans="1:14" ht="15" customHeight="1">
      <c r="A108" s="161"/>
      <c r="B108" s="9" t="s">
        <v>4</v>
      </c>
      <c r="C108" s="10">
        <v>3</v>
      </c>
      <c r="D108" s="10"/>
      <c r="E108" s="10"/>
      <c r="F108" s="10"/>
      <c r="G108" s="10"/>
      <c r="H108" s="10"/>
      <c r="I108" s="12"/>
      <c r="J108" s="53"/>
      <c r="K108" s="53"/>
      <c r="L108" s="53"/>
      <c r="M108" s="67"/>
      <c r="N108" s="13"/>
    </row>
    <row r="109" spans="1:14" ht="15" customHeight="1">
      <c r="A109" s="161"/>
      <c r="B109" s="14" t="s">
        <v>19</v>
      </c>
      <c r="C109" s="15">
        <f>(2.5*1.5)+(1.8*2.1)</f>
        <v>7.53</v>
      </c>
      <c r="D109" s="15"/>
      <c r="E109" s="15"/>
      <c r="F109" s="15"/>
      <c r="G109" s="15"/>
      <c r="H109" s="15"/>
      <c r="I109" s="12"/>
      <c r="J109" s="53"/>
      <c r="K109" s="53"/>
      <c r="L109" s="53"/>
      <c r="M109" s="67"/>
      <c r="N109" s="13"/>
    </row>
    <row r="110" spans="1:14" ht="15" customHeight="1" thickBot="1">
      <c r="A110" s="186"/>
      <c r="B110" s="17" t="s">
        <v>3</v>
      </c>
      <c r="C110" s="18">
        <f>IF(C109&lt;2,C107*C108,IF(C109&gt;=2,(C107*C108)-C109))</f>
        <v>15.719999999999999</v>
      </c>
      <c r="D110" s="18">
        <f t="shared" ref="D110:H110" si="21">IF(D109&lt;2,D107*D108,IF(D109&gt;=2,(D107*D108)-D109))</f>
        <v>0</v>
      </c>
      <c r="E110" s="18">
        <f t="shared" si="21"/>
        <v>0</v>
      </c>
      <c r="F110" s="18">
        <f t="shared" si="21"/>
        <v>0</v>
      </c>
      <c r="G110" s="18">
        <f t="shared" si="21"/>
        <v>0</v>
      </c>
      <c r="H110" s="18">
        <f t="shared" si="21"/>
        <v>0</v>
      </c>
      <c r="I110" s="19"/>
      <c r="J110" s="54"/>
      <c r="K110" s="54"/>
      <c r="L110" s="54"/>
      <c r="M110" s="54">
        <f>SUMIFS(C110:H110,C109:H109,"")</f>
        <v>0</v>
      </c>
      <c r="N110" s="20">
        <f>SUMIFS(C110:H110,C109:H109,"&gt;0")</f>
        <v>15.719999999999999</v>
      </c>
    </row>
    <row r="111" spans="1:14" ht="15" customHeight="1" thickTop="1">
      <c r="A111" s="226" t="s">
        <v>52</v>
      </c>
      <c r="B111" s="36" t="s">
        <v>9</v>
      </c>
      <c r="C111" s="100">
        <v>13.5</v>
      </c>
      <c r="D111" s="33"/>
      <c r="E111" s="33"/>
      <c r="F111" s="33"/>
      <c r="G111" s="33"/>
      <c r="H111" s="33"/>
      <c r="I111" s="34"/>
      <c r="J111" s="52"/>
      <c r="K111" s="52"/>
      <c r="L111" s="52"/>
      <c r="M111" s="64"/>
      <c r="N111" s="35"/>
    </row>
    <row r="112" spans="1:14" ht="15" customHeight="1">
      <c r="A112" s="161"/>
      <c r="B112" s="9" t="s">
        <v>4</v>
      </c>
      <c r="C112" s="10">
        <v>3</v>
      </c>
      <c r="D112" s="10"/>
      <c r="E112" s="10"/>
      <c r="F112" s="10"/>
      <c r="G112" s="10"/>
      <c r="H112" s="10"/>
      <c r="I112" s="12"/>
      <c r="J112" s="53"/>
      <c r="K112" s="53"/>
      <c r="L112" s="53"/>
      <c r="M112" s="67"/>
      <c r="N112" s="13"/>
    </row>
    <row r="113" spans="1:14" ht="15" customHeight="1">
      <c r="A113" s="161"/>
      <c r="B113" s="147" t="s">
        <v>19</v>
      </c>
      <c r="C113" s="148">
        <f>(3*1.5)*2</f>
        <v>9</v>
      </c>
      <c r="D113" s="149"/>
      <c r="E113" s="149"/>
      <c r="F113" s="149"/>
      <c r="G113" s="150"/>
      <c r="H113" s="149"/>
      <c r="I113" s="151"/>
      <c r="J113" s="152"/>
      <c r="K113" s="152"/>
      <c r="L113" s="152"/>
      <c r="M113" s="153"/>
      <c r="N113" s="154"/>
    </row>
    <row r="114" spans="1:14" ht="15" customHeight="1" thickBot="1">
      <c r="A114" s="162"/>
      <c r="B114" s="17" t="s">
        <v>3</v>
      </c>
      <c r="C114" s="18">
        <f>IF(C113&lt;2,C111*C112,IF(C113&gt;=2,(C111*C112)-C113))</f>
        <v>31.5</v>
      </c>
      <c r="D114" s="18">
        <f t="shared" ref="D114:H114" si="22">IF(D113&lt;2,D111*D112,IF(D113&gt;=2,(D111*D112)-D113))</f>
        <v>0</v>
      </c>
      <c r="E114" s="18">
        <f t="shared" si="22"/>
        <v>0</v>
      </c>
      <c r="F114" s="18">
        <f t="shared" si="22"/>
        <v>0</v>
      </c>
      <c r="G114" s="18">
        <f t="shared" si="22"/>
        <v>0</v>
      </c>
      <c r="H114" s="18">
        <f t="shared" si="22"/>
        <v>0</v>
      </c>
      <c r="I114" s="19"/>
      <c r="J114" s="54"/>
      <c r="K114" s="54"/>
      <c r="L114" s="54"/>
      <c r="M114" s="54">
        <f>SUMIFS(C114:H114,C113:H113,"")</f>
        <v>0</v>
      </c>
      <c r="N114" s="20">
        <f>SUMIFS(C114:H114,C113:H113,"&gt;0")</f>
        <v>31.5</v>
      </c>
    </row>
    <row r="115" spans="1:14" ht="15" customHeight="1" thickTop="1">
      <c r="A115" s="160" t="s">
        <v>53</v>
      </c>
      <c r="B115" s="36" t="s">
        <v>9</v>
      </c>
      <c r="C115" s="5">
        <v>11.61</v>
      </c>
      <c r="D115" s="33"/>
      <c r="E115" s="33"/>
      <c r="F115" s="33"/>
      <c r="G115" s="33"/>
      <c r="H115" s="33"/>
      <c r="I115" s="34"/>
      <c r="J115" s="52"/>
      <c r="K115" s="52"/>
      <c r="L115" s="52"/>
      <c r="M115" s="64"/>
      <c r="N115" s="35"/>
    </row>
    <row r="116" spans="1:14" ht="15" customHeight="1">
      <c r="A116" s="161"/>
      <c r="B116" s="9" t="s">
        <v>4</v>
      </c>
      <c r="C116" s="10">
        <v>3</v>
      </c>
      <c r="D116" s="10"/>
      <c r="E116" s="10"/>
      <c r="F116" s="10"/>
      <c r="G116" s="10"/>
      <c r="H116" s="10"/>
      <c r="I116" s="12"/>
      <c r="J116" s="53"/>
      <c r="K116" s="53"/>
      <c r="L116" s="53"/>
      <c r="M116" s="67"/>
      <c r="N116" s="13"/>
    </row>
    <row r="117" spans="1:14" ht="15" customHeight="1">
      <c r="A117" s="161"/>
      <c r="B117" s="14" t="s">
        <v>19</v>
      </c>
      <c r="C117" s="16">
        <f>(3*1.5)*2</f>
        <v>9</v>
      </c>
      <c r="D117" s="15"/>
      <c r="E117" s="16"/>
      <c r="F117" s="16"/>
      <c r="G117" s="11"/>
      <c r="H117" s="15"/>
      <c r="I117" s="12"/>
      <c r="J117" s="53"/>
      <c r="K117" s="53"/>
      <c r="L117" s="53"/>
      <c r="M117" s="67"/>
      <c r="N117" s="13"/>
    </row>
    <row r="118" spans="1:14" ht="15" customHeight="1" thickBot="1">
      <c r="A118" s="161"/>
      <c r="B118" s="39" t="s">
        <v>3</v>
      </c>
      <c r="C118" s="18">
        <f>IF(C117&lt;2,C115*C116,IF(C117&gt;=2,(C115*C116)-C117))</f>
        <v>25.83</v>
      </c>
      <c r="D118" s="30">
        <f t="shared" ref="D118:H118" si="23">IF(D117&lt;2,D115*D116,IF(D117&gt;=2,(D115*D116)-D117))</f>
        <v>0</v>
      </c>
      <c r="E118" s="30">
        <f t="shared" si="23"/>
        <v>0</v>
      </c>
      <c r="F118" s="30">
        <f t="shared" si="23"/>
        <v>0</v>
      </c>
      <c r="G118" s="30">
        <f t="shared" si="23"/>
        <v>0</v>
      </c>
      <c r="H118" s="30">
        <f t="shared" si="23"/>
        <v>0</v>
      </c>
      <c r="I118" s="31"/>
      <c r="J118" s="55"/>
      <c r="K118" s="55"/>
      <c r="L118" s="55"/>
      <c r="M118" s="31">
        <f>SUMIFS(C118:H118,C117:H117,"")</f>
        <v>0</v>
      </c>
      <c r="N118" s="93">
        <f>SUMIFS(C118:H118,C117:H117,"&gt;0")</f>
        <v>25.83</v>
      </c>
    </row>
    <row r="119" spans="1:14" ht="15" customHeight="1" thickTop="1">
      <c r="A119" s="160" t="s">
        <v>65</v>
      </c>
      <c r="B119" s="4" t="s">
        <v>9</v>
      </c>
      <c r="C119" s="100"/>
      <c r="D119" s="5"/>
      <c r="E119" s="5"/>
      <c r="F119" s="5"/>
      <c r="G119" s="5"/>
      <c r="H119" s="5"/>
      <c r="I119" s="7"/>
      <c r="J119" s="56"/>
      <c r="K119" s="56"/>
      <c r="L119" s="56"/>
      <c r="M119" s="56"/>
      <c r="N119" s="8"/>
    </row>
    <row r="120" spans="1:14" ht="15" customHeight="1">
      <c r="A120" s="161"/>
      <c r="B120" s="9" t="s">
        <v>4</v>
      </c>
      <c r="C120" s="10"/>
      <c r="D120" s="10"/>
      <c r="E120" s="10"/>
      <c r="F120" s="10"/>
      <c r="G120" s="10"/>
      <c r="H120" s="10"/>
      <c r="I120" s="12"/>
      <c r="J120" s="53"/>
      <c r="K120" s="53"/>
      <c r="L120" s="53"/>
      <c r="M120" s="53"/>
      <c r="N120" s="13"/>
    </row>
    <row r="121" spans="1:14" ht="15" customHeight="1">
      <c r="A121" s="161"/>
      <c r="B121" s="14" t="s">
        <v>19</v>
      </c>
      <c r="C121" s="16"/>
      <c r="D121" s="15"/>
      <c r="E121" s="15"/>
      <c r="F121" s="15"/>
      <c r="G121" s="11"/>
      <c r="H121" s="15"/>
      <c r="I121" s="12"/>
      <c r="J121" s="53"/>
      <c r="K121" s="53"/>
      <c r="L121" s="53"/>
      <c r="M121" s="53"/>
      <c r="N121" s="13"/>
    </row>
    <row r="122" spans="1:14" ht="15" customHeight="1" thickBot="1">
      <c r="A122" s="161"/>
      <c r="B122" s="96" t="s">
        <v>3</v>
      </c>
      <c r="C122" s="30">
        <v>11.54</v>
      </c>
      <c r="D122" s="30">
        <v>11.54</v>
      </c>
      <c r="E122" s="30"/>
      <c r="F122" s="30"/>
      <c r="G122" s="30">
        <f t="shared" ref="G122:H122" si="24">IF(G121&lt;2,G119*G120,IF(G121&gt;=2,(G119*G120)-G121))</f>
        <v>0</v>
      </c>
      <c r="H122" s="30">
        <f t="shared" si="24"/>
        <v>0</v>
      </c>
      <c r="I122" s="59"/>
      <c r="J122" s="60"/>
      <c r="K122" s="60"/>
      <c r="L122" s="60"/>
      <c r="M122" s="60">
        <f>SUMIFS(C122:H122,C121:H121,"")</f>
        <v>23.08</v>
      </c>
      <c r="N122" s="93">
        <f>SUMIFS(C122:H122,C121:H121,"&gt;0")</f>
        <v>0</v>
      </c>
    </row>
    <row r="123" spans="1:14" ht="15" customHeight="1" thickBot="1">
      <c r="A123" s="223" t="s">
        <v>8</v>
      </c>
      <c r="B123" s="224"/>
      <c r="C123" s="224"/>
      <c r="D123" s="224"/>
      <c r="E123" s="224"/>
      <c r="F123" s="224"/>
      <c r="G123" s="224"/>
      <c r="H123" s="225"/>
      <c r="I123" s="41"/>
      <c r="J123" s="61"/>
      <c r="K123" s="61"/>
      <c r="L123" s="61"/>
      <c r="M123" s="72">
        <f>SUM(M106:M122)</f>
        <v>23.08</v>
      </c>
      <c r="N123" s="42">
        <f>SUM(N106:N122)</f>
        <v>88.77</v>
      </c>
    </row>
    <row r="124" spans="1:14" ht="15" customHeight="1" thickBot="1"/>
    <row r="125" spans="1:14" ht="20.100000000000001" customHeight="1" thickBot="1">
      <c r="A125" s="217" t="s">
        <v>34</v>
      </c>
      <c r="B125" s="164"/>
      <c r="C125" s="164"/>
      <c r="D125" s="74" t="s">
        <v>3</v>
      </c>
      <c r="E125" s="51"/>
      <c r="F125" s="49"/>
      <c r="G125" s="49"/>
      <c r="H125" s="49"/>
      <c r="I125" s="49"/>
      <c r="J125" s="49"/>
      <c r="K125" s="49"/>
      <c r="L125" s="49"/>
      <c r="M125" s="125"/>
      <c r="N125" s="49"/>
    </row>
    <row r="126" spans="1:14" ht="30" customHeight="1">
      <c r="A126" s="218" t="s">
        <v>36</v>
      </c>
      <c r="B126" s="219"/>
      <c r="C126" s="219"/>
      <c r="D126" s="94">
        <f>(I50+J50)+(I85+J85)</f>
        <v>250.3253</v>
      </c>
      <c r="E126" s="44"/>
      <c r="F126" s="43"/>
      <c r="G126" s="43"/>
      <c r="H126" s="43"/>
      <c r="I126" s="43"/>
      <c r="J126" s="43"/>
      <c r="K126" s="43"/>
      <c r="L126" s="43"/>
      <c r="M126" s="43"/>
      <c r="N126" s="43"/>
    </row>
    <row r="127" spans="1:14" ht="30" customHeight="1">
      <c r="A127" s="210" t="s">
        <v>35</v>
      </c>
      <c r="B127" s="211"/>
      <c r="C127" s="211"/>
      <c r="D127" s="73">
        <f>(M100+N100)+(M123+N123)</f>
        <v>206.64460000000003</v>
      </c>
      <c r="E127" s="44"/>
      <c r="F127" s="43"/>
      <c r="G127" s="43"/>
      <c r="H127" s="43"/>
      <c r="I127" s="43"/>
      <c r="J127" s="68"/>
      <c r="K127" s="68"/>
      <c r="L127" s="68"/>
      <c r="M127" s="68"/>
      <c r="N127" s="2"/>
    </row>
    <row r="128" spans="1:14" ht="30" customHeight="1">
      <c r="A128" s="214" t="s">
        <v>68</v>
      </c>
      <c r="B128" s="215"/>
      <c r="C128" s="216"/>
      <c r="D128" s="73">
        <f>(I50+J50)*20%</f>
        <v>32.083379999999998</v>
      </c>
      <c r="E128" s="44"/>
      <c r="F128" s="43"/>
      <c r="G128" s="43"/>
      <c r="H128" s="43"/>
      <c r="I128" s="43"/>
      <c r="J128" s="68"/>
      <c r="K128" s="68"/>
      <c r="L128" s="68"/>
      <c r="M128" s="68"/>
      <c r="N128" s="2"/>
    </row>
    <row r="129" spans="1:14" ht="30" customHeight="1">
      <c r="A129" s="214" t="s">
        <v>69</v>
      </c>
      <c r="B129" s="215"/>
      <c r="C129" s="216"/>
      <c r="D129" s="73">
        <f>(M100+N100)*20%</f>
        <v>18.958920000000003</v>
      </c>
      <c r="E129" s="44"/>
      <c r="F129" s="43"/>
      <c r="G129" s="43"/>
      <c r="H129" s="43"/>
      <c r="I129" s="43"/>
      <c r="J129" s="68"/>
      <c r="K129" s="68"/>
      <c r="L129" s="68"/>
      <c r="M129" s="68"/>
      <c r="N129" s="126"/>
    </row>
    <row r="130" spans="1:14" ht="30" customHeight="1">
      <c r="A130" s="220" t="s">
        <v>31</v>
      </c>
      <c r="B130" s="221"/>
      <c r="C130" s="222"/>
      <c r="D130" s="73">
        <f>(I85+J85)+(M123+N123)</f>
        <v>201.75839999999999</v>
      </c>
      <c r="E130" s="44"/>
      <c r="F130" s="43"/>
      <c r="G130" s="43"/>
      <c r="H130" s="43"/>
      <c r="I130" s="43"/>
      <c r="J130" s="68"/>
      <c r="K130" s="68"/>
      <c r="L130" s="68"/>
      <c r="M130" s="68"/>
      <c r="N130" s="2"/>
    </row>
    <row r="131" spans="1:14" ht="30" customHeight="1">
      <c r="A131" s="208" t="s">
        <v>32</v>
      </c>
      <c r="B131" s="209"/>
      <c r="C131" s="209"/>
      <c r="D131" s="73">
        <f>(I85+J85)</f>
        <v>89.9084</v>
      </c>
      <c r="E131" s="44"/>
      <c r="F131" s="43"/>
      <c r="G131" s="43"/>
      <c r="H131" s="43"/>
      <c r="I131" s="43"/>
      <c r="J131" s="68"/>
      <c r="K131" s="68"/>
      <c r="L131" s="68"/>
      <c r="M131" s="68"/>
      <c r="N131" s="2"/>
    </row>
    <row r="132" spans="1:14" ht="30" customHeight="1">
      <c r="A132" s="208" t="s">
        <v>33</v>
      </c>
      <c r="B132" s="209"/>
      <c r="C132" s="209"/>
      <c r="D132" s="73">
        <f>(M123+N123)</f>
        <v>111.85</v>
      </c>
    </row>
    <row r="133" spans="1:14" ht="30" customHeight="1">
      <c r="A133" s="210" t="s">
        <v>39</v>
      </c>
      <c r="B133" s="211"/>
      <c r="C133" s="211"/>
      <c r="D133" s="75">
        <f>K50+K85</f>
        <v>72.539999999999992</v>
      </c>
    </row>
    <row r="134" spans="1:14" ht="30" customHeight="1" thickBot="1">
      <c r="A134" s="212" t="s">
        <v>38</v>
      </c>
      <c r="B134" s="213"/>
      <c r="C134" s="213"/>
      <c r="D134" s="95">
        <f>L50+L85</f>
        <v>103.03400000000001</v>
      </c>
      <c r="F134" s="135"/>
    </row>
  </sheetData>
  <mergeCells count="61">
    <mergeCell ref="A100:H100"/>
    <mergeCell ref="A13:N13"/>
    <mergeCell ref="A102:N102"/>
    <mergeCell ref="A107:A110"/>
    <mergeCell ref="A115:A118"/>
    <mergeCell ref="A119:A122"/>
    <mergeCell ref="A15:A16"/>
    <mergeCell ref="B15:B16"/>
    <mergeCell ref="C15:H15"/>
    <mergeCell ref="I15:I16"/>
    <mergeCell ref="J15:J16"/>
    <mergeCell ref="K15:K16"/>
    <mergeCell ref="A92:A95"/>
    <mergeCell ref="A57:A60"/>
    <mergeCell ref="A65:A68"/>
    <mergeCell ref="A73:A76"/>
    <mergeCell ref="A77:A80"/>
    <mergeCell ref="A132:C132"/>
    <mergeCell ref="A133:C133"/>
    <mergeCell ref="A134:C134"/>
    <mergeCell ref="A127:C127"/>
    <mergeCell ref="A128:C128"/>
    <mergeCell ref="A129:C129"/>
    <mergeCell ref="A130:C130"/>
    <mergeCell ref="A50:H50"/>
    <mergeCell ref="A52:N52"/>
    <mergeCell ref="A22:A25"/>
    <mergeCell ref="A46:A49"/>
    <mergeCell ref="A131:C131"/>
    <mergeCell ref="A125:C125"/>
    <mergeCell ref="A126:C126"/>
    <mergeCell ref="A123:H123"/>
    <mergeCell ref="A111:A114"/>
    <mergeCell ref="A87:N87"/>
    <mergeCell ref="A88:A91"/>
    <mergeCell ref="A61:A64"/>
    <mergeCell ref="A69:A72"/>
    <mergeCell ref="A81:A84"/>
    <mergeCell ref="A85:H85"/>
    <mergeCell ref="A103:A106"/>
    <mergeCell ref="A1:N1"/>
    <mergeCell ref="A2:N2"/>
    <mergeCell ref="A3:N3"/>
    <mergeCell ref="A4:N4"/>
    <mergeCell ref="A5:N5"/>
    <mergeCell ref="A6:N6"/>
    <mergeCell ref="A8:J8"/>
    <mergeCell ref="A9:D9"/>
    <mergeCell ref="A10:D10"/>
    <mergeCell ref="A96:A99"/>
    <mergeCell ref="A18:A21"/>
    <mergeCell ref="A26:A29"/>
    <mergeCell ref="A30:A33"/>
    <mergeCell ref="L15:L16"/>
    <mergeCell ref="M15:M16"/>
    <mergeCell ref="N15:N16"/>
    <mergeCell ref="A17:N17"/>
    <mergeCell ref="A53:A56"/>
    <mergeCell ref="A34:A37"/>
    <mergeCell ref="A38:A41"/>
    <mergeCell ref="A42:A45"/>
  </mergeCells>
  <conditionalFormatting sqref="C117">
    <cfRule type="cellIs" dxfId="13" priority="13" operator="greaterThan">
      <formula>2</formula>
    </cfRule>
  </conditionalFormatting>
  <conditionalFormatting sqref="C113">
    <cfRule type="cellIs" dxfId="12" priority="14" operator="greaterThan">
      <formula>2</formula>
    </cfRule>
  </conditionalFormatting>
  <conditionalFormatting sqref="C121">
    <cfRule type="cellIs" dxfId="11" priority="12" operator="greaterThan">
      <formula>2</formula>
    </cfRule>
  </conditionalFormatting>
  <conditionalFormatting sqref="C55:G55">
    <cfRule type="cellIs" dxfId="10" priority="11" operator="greaterThan">
      <formula>2</formula>
    </cfRule>
  </conditionalFormatting>
  <conditionalFormatting sqref="C63">
    <cfRule type="cellIs" dxfId="9" priority="10" operator="greaterThan">
      <formula>2</formula>
    </cfRule>
  </conditionalFormatting>
  <conditionalFormatting sqref="F83">
    <cfRule type="cellIs" dxfId="8" priority="7" operator="greaterThan">
      <formula>2</formula>
    </cfRule>
  </conditionalFormatting>
  <conditionalFormatting sqref="C83">
    <cfRule type="cellIs" dxfId="7" priority="9" operator="greaterThan">
      <formula>2</formula>
    </cfRule>
  </conditionalFormatting>
  <conditionalFormatting sqref="D83">
    <cfRule type="cellIs" dxfId="6" priority="8" operator="greaterThan">
      <formula>2</formula>
    </cfRule>
  </conditionalFormatting>
  <conditionalFormatting sqref="C90">
    <cfRule type="cellIs" dxfId="5" priority="6" operator="greaterThan">
      <formula>2</formula>
    </cfRule>
  </conditionalFormatting>
  <conditionalFormatting sqref="C59:G59">
    <cfRule type="cellIs" dxfId="4" priority="5" operator="greaterThan">
      <formula>2</formula>
    </cfRule>
  </conditionalFormatting>
  <conditionalFormatting sqref="C67">
    <cfRule type="cellIs" dxfId="3" priority="4" operator="greaterThan">
      <formula>2</formula>
    </cfRule>
  </conditionalFormatting>
  <conditionalFormatting sqref="F79">
    <cfRule type="cellIs" dxfId="2" priority="1" operator="greaterThan">
      <formula>2</formula>
    </cfRule>
  </conditionalFormatting>
  <conditionalFormatting sqref="C79">
    <cfRule type="cellIs" dxfId="1" priority="3" operator="greaterThan">
      <formula>2</formula>
    </cfRule>
  </conditionalFormatting>
  <conditionalFormatting sqref="D79">
    <cfRule type="cellIs" dxfId="0" priority="2" operator="greaterThan">
      <formula>2</formula>
    </cfRule>
  </conditionalFormatting>
  <pageMargins left="0.51181102362204722" right="0.51181102362204722" top="0.78740157480314965" bottom="0.78740157480314965" header="0.31496062992125984" footer="0.31496062992125984"/>
  <pageSetup paperSize="9" scale="56" orientation="portrait" r:id="rId1"/>
  <rowBreaks count="1" manualBreakCount="1">
    <brk id="86" max="1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85" zoomScaleNormal="100" zoomScaleSheetLayoutView="85" workbookViewId="0">
      <selection activeCell="J23" sqref="J23"/>
    </sheetView>
  </sheetViews>
  <sheetFormatPr defaultRowHeight="12.75"/>
  <cols>
    <col min="1" max="1" width="4.7109375" customWidth="1"/>
    <col min="3" max="3" width="56.7109375" customWidth="1"/>
    <col min="5" max="5" width="12.85546875" customWidth="1"/>
    <col min="7" max="7" width="4.7109375" customWidth="1"/>
  </cols>
  <sheetData>
    <row r="1" spans="1:13" ht="12.95" customHeight="1">
      <c r="A1" s="157" t="s">
        <v>6</v>
      </c>
      <c r="B1" s="157"/>
      <c r="C1" s="157"/>
      <c r="D1" s="157"/>
      <c r="E1" s="157"/>
      <c r="F1" s="157"/>
      <c r="G1" s="157"/>
      <c r="H1" s="141"/>
      <c r="I1" s="141"/>
      <c r="J1" s="141"/>
      <c r="K1" s="141"/>
      <c r="L1" s="141"/>
    </row>
    <row r="2" spans="1:13" ht="12.95" customHeight="1">
      <c r="A2" s="157" t="s">
        <v>7</v>
      </c>
      <c r="B2" s="157"/>
      <c r="C2" s="157"/>
      <c r="D2" s="157"/>
      <c r="E2" s="157"/>
      <c r="F2" s="157"/>
      <c r="G2" s="157"/>
      <c r="H2" s="141"/>
      <c r="I2" s="141"/>
      <c r="J2" s="141"/>
      <c r="K2" s="141"/>
      <c r="L2" s="141"/>
    </row>
    <row r="3" spans="1:13" ht="12.95" customHeight="1">
      <c r="A3" s="157" t="s">
        <v>86</v>
      </c>
      <c r="B3" s="157"/>
      <c r="C3" s="157"/>
      <c r="D3" s="157"/>
      <c r="E3" s="157"/>
      <c r="F3" s="157"/>
      <c r="G3" s="157"/>
      <c r="H3" s="141"/>
      <c r="I3" s="141"/>
      <c r="J3" s="141"/>
      <c r="K3" s="141"/>
      <c r="L3" s="141"/>
    </row>
    <row r="4" spans="1:13" ht="12.95" customHeight="1">
      <c r="A4" s="157" t="s">
        <v>87</v>
      </c>
      <c r="B4" s="157"/>
      <c r="C4" s="157"/>
      <c r="D4" s="157"/>
      <c r="E4" s="157"/>
      <c r="F4" s="157"/>
      <c r="G4" s="157"/>
      <c r="H4" s="141"/>
      <c r="I4" s="141"/>
      <c r="J4" s="141"/>
      <c r="K4" s="141"/>
      <c r="L4" s="141"/>
    </row>
    <row r="5" spans="1:13" ht="12.95" customHeight="1">
      <c r="A5" s="157" t="s">
        <v>88</v>
      </c>
      <c r="B5" s="157"/>
      <c r="C5" s="157"/>
      <c r="D5" s="157"/>
      <c r="E5" s="157"/>
      <c r="F5" s="157"/>
      <c r="G5" s="157"/>
      <c r="H5" s="141"/>
      <c r="I5" s="141"/>
      <c r="J5" s="141"/>
      <c r="K5" s="141"/>
      <c r="L5" s="141"/>
    </row>
    <row r="6" spans="1:13" ht="12.95" customHeight="1">
      <c r="A6" s="157" t="s">
        <v>89</v>
      </c>
      <c r="B6" s="157"/>
      <c r="C6" s="157"/>
      <c r="D6" s="157"/>
      <c r="E6" s="157"/>
      <c r="F6" s="157"/>
      <c r="G6" s="157"/>
      <c r="H6" s="141"/>
      <c r="I6" s="141"/>
      <c r="J6" s="141"/>
      <c r="K6" s="141"/>
      <c r="L6" s="141"/>
    </row>
    <row r="7" spans="1:13">
      <c r="B7" s="228" t="s">
        <v>90</v>
      </c>
      <c r="C7" s="228"/>
      <c r="G7" s="143"/>
      <c r="H7" s="143"/>
      <c r="I7" s="143"/>
      <c r="J7" s="143"/>
      <c r="M7" s="143"/>
    </row>
    <row r="8" spans="1:13" ht="15.75" customHeight="1">
      <c r="B8" s="155" t="s">
        <v>91</v>
      </c>
      <c r="C8" s="155"/>
      <c r="D8" s="155"/>
      <c r="E8" s="144"/>
      <c r="F8" s="144"/>
      <c r="G8" s="144"/>
      <c r="H8" s="143"/>
      <c r="I8" s="143"/>
      <c r="J8" s="143"/>
      <c r="M8" s="143"/>
    </row>
    <row r="9" spans="1:13" ht="12.75" customHeight="1">
      <c r="B9" s="156" t="s">
        <v>92</v>
      </c>
      <c r="C9" s="156"/>
      <c r="D9" s="146"/>
      <c r="E9" s="146"/>
    </row>
    <row r="10" spans="1:13" ht="12.75" customHeight="1">
      <c r="B10" s="156" t="s">
        <v>93</v>
      </c>
      <c r="C10" s="227"/>
      <c r="D10" s="145"/>
      <c r="E10" s="145"/>
    </row>
    <row r="12" spans="1:13" ht="13.5" thickBot="1">
      <c r="B12" s="110"/>
      <c r="C12" s="110"/>
      <c r="D12" s="110"/>
      <c r="E12" s="110"/>
      <c r="F12" s="110"/>
      <c r="G12" s="76"/>
    </row>
    <row r="13" spans="1:13" s="84" customFormat="1" ht="30" customHeight="1" thickBot="1">
      <c r="B13" s="83"/>
      <c r="C13" s="87" t="s">
        <v>23</v>
      </c>
      <c r="D13" s="85" t="s">
        <v>1</v>
      </c>
      <c r="E13" s="86" t="s">
        <v>3</v>
      </c>
      <c r="F13" s="83"/>
    </row>
    <row r="14" spans="1:13" ht="30" customHeight="1">
      <c r="B14" s="1"/>
      <c r="C14" s="77" t="s">
        <v>10</v>
      </c>
      <c r="D14" s="78" t="s">
        <v>0</v>
      </c>
      <c r="E14" s="90">
        <f>CHAPISCO!D66</f>
        <v>254.0924</v>
      </c>
      <c r="F14" s="97"/>
    </row>
    <row r="15" spans="1:13" ht="30" customHeight="1">
      <c r="B15" s="1"/>
      <c r="C15" s="116" t="s">
        <v>77</v>
      </c>
      <c r="D15" s="117" t="s">
        <v>0</v>
      </c>
      <c r="E15" s="118">
        <f>CHAPISCO!D67</f>
        <v>73.05</v>
      </c>
      <c r="F15" s="97"/>
    </row>
    <row r="16" spans="1:13" ht="30" customHeight="1">
      <c r="B16" s="1"/>
      <c r="C16" s="79" t="s">
        <v>78</v>
      </c>
      <c r="D16" s="80" t="s">
        <v>0</v>
      </c>
      <c r="E16" s="118">
        <f>CHAPISCO!D68</f>
        <v>23.08</v>
      </c>
      <c r="F16" s="98"/>
    </row>
    <row r="17" spans="2:6" ht="39.950000000000003" customHeight="1">
      <c r="B17" s="1"/>
      <c r="C17" s="81" t="s">
        <v>79</v>
      </c>
      <c r="D17" s="80" t="s">
        <v>0</v>
      </c>
      <c r="E17" s="91">
        <f>'EMBOÇO, REBOCO'!D66</f>
        <v>76.272400000000005</v>
      </c>
      <c r="F17" s="98"/>
    </row>
    <row r="18" spans="2:6" ht="39.950000000000003" customHeight="1">
      <c r="B18" s="1"/>
      <c r="C18" s="81" t="s">
        <v>80</v>
      </c>
      <c r="D18" s="80" t="s">
        <v>0</v>
      </c>
      <c r="E18" s="91">
        <f>'EMBOÇO, REBOCO'!D67+E29</f>
        <v>126.114</v>
      </c>
      <c r="F18" s="98"/>
    </row>
    <row r="19" spans="2:6" ht="36.75" customHeight="1">
      <c r="B19" s="1"/>
      <c r="C19" s="81" t="s">
        <v>81</v>
      </c>
      <c r="D19" s="80" t="s">
        <v>0</v>
      </c>
      <c r="E19" s="91">
        <f>E28</f>
        <v>72.539999999999992</v>
      </c>
      <c r="F19" s="98"/>
    </row>
    <row r="20" spans="2:6" ht="36" customHeight="1">
      <c r="B20" s="1"/>
      <c r="C20" s="136" t="s">
        <v>82</v>
      </c>
      <c r="D20" s="88" t="s">
        <v>0</v>
      </c>
      <c r="E20" s="91">
        <f>'EMBOÇO, REBOCO'!D69</f>
        <v>22.86</v>
      </c>
      <c r="F20" s="98"/>
    </row>
    <row r="21" spans="2:6" ht="30" customHeight="1">
      <c r="B21" s="1"/>
      <c r="C21" s="82" t="s">
        <v>83</v>
      </c>
      <c r="D21" s="88" t="s">
        <v>0</v>
      </c>
      <c r="E21" s="91">
        <f>'EMBOÇO, REBOCO'!D70</f>
        <v>73.05</v>
      </c>
      <c r="F21" s="1"/>
    </row>
    <row r="22" spans="2:6" ht="30" customHeight="1">
      <c r="B22" s="1"/>
      <c r="C22" s="82" t="s">
        <v>84</v>
      </c>
      <c r="D22" s="88" t="s">
        <v>0</v>
      </c>
      <c r="E22" s="91">
        <f>'EMBOÇO, REBOCO'!D71</f>
        <v>23.08</v>
      </c>
      <c r="F22" s="99"/>
    </row>
    <row r="23" spans="2:6" ht="30" customHeight="1">
      <c r="B23" s="1"/>
      <c r="C23" s="137" t="s">
        <v>36</v>
      </c>
      <c r="D23" s="88" t="s">
        <v>0</v>
      </c>
      <c r="E23" s="138">
        <f>'PINT, CER'!D126</f>
        <v>250.3253</v>
      </c>
      <c r="F23" s="99"/>
    </row>
    <row r="24" spans="2:6" ht="30" customHeight="1">
      <c r="B24" s="1"/>
      <c r="C24" s="79" t="s">
        <v>85</v>
      </c>
      <c r="D24" s="88" t="s">
        <v>0</v>
      </c>
      <c r="E24" s="138">
        <f>'PINT, CER'!D127</f>
        <v>206.64460000000003</v>
      </c>
      <c r="F24" s="1"/>
    </row>
    <row r="25" spans="2:6" ht="30" customHeight="1">
      <c r="B25" s="1"/>
      <c r="C25" s="79" t="s">
        <v>31</v>
      </c>
      <c r="D25" s="88" t="s">
        <v>0</v>
      </c>
      <c r="E25" s="138">
        <f>'PINT, CER'!D130</f>
        <v>201.75839999999999</v>
      </c>
      <c r="F25" s="1"/>
    </row>
    <row r="26" spans="2:6" ht="30" customHeight="1">
      <c r="C26" s="116" t="s">
        <v>32</v>
      </c>
      <c r="D26" s="140" t="s">
        <v>0</v>
      </c>
      <c r="E26" s="138">
        <f>'PINT, CER'!D131+'PINT, CER'!D128</f>
        <v>121.99178000000001</v>
      </c>
    </row>
    <row r="27" spans="2:6" ht="30" customHeight="1">
      <c r="C27" s="79" t="s">
        <v>33</v>
      </c>
      <c r="D27" s="88" t="s">
        <v>0</v>
      </c>
      <c r="E27" s="138">
        <f>'PINT, CER'!D132+'PINT, CER'!D129</f>
        <v>130.80892</v>
      </c>
    </row>
    <row r="28" spans="2:6" ht="30" customHeight="1">
      <c r="C28" s="79" t="s">
        <v>39</v>
      </c>
      <c r="D28" s="88" t="s">
        <v>0</v>
      </c>
      <c r="E28" s="138">
        <f>'PINT, CER'!D133</f>
        <v>72.539999999999992</v>
      </c>
    </row>
    <row r="29" spans="2:6" ht="30" customHeight="1" thickBot="1">
      <c r="C29" s="139" t="s">
        <v>38</v>
      </c>
      <c r="D29" s="89" t="s">
        <v>0</v>
      </c>
      <c r="E29" s="92">
        <f>'PINT, CER'!D134</f>
        <v>103.03400000000001</v>
      </c>
    </row>
    <row r="30" spans="2:6" ht="20.100000000000001" customHeight="1"/>
  </sheetData>
  <mergeCells count="10">
    <mergeCell ref="B9:C9"/>
    <mergeCell ref="B10:C10"/>
    <mergeCell ref="A1:G1"/>
    <mergeCell ref="A2:G2"/>
    <mergeCell ref="A3:G3"/>
    <mergeCell ref="A4:G4"/>
    <mergeCell ref="A5:G5"/>
    <mergeCell ref="A6:G6"/>
    <mergeCell ref="B8:D8"/>
    <mergeCell ref="B7:C7"/>
  </mergeCells>
  <pageMargins left="0.511811024" right="0.511811024" top="0.78740157499999996" bottom="0.78740157499999996" header="0.31496062000000002" footer="0.31496062000000002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CHAPISCO</vt:lpstr>
      <vt:lpstr>EMBOÇO, REBOCO</vt:lpstr>
      <vt:lpstr>PINT, CER</vt:lpstr>
      <vt:lpstr>RESUMO</vt:lpstr>
      <vt:lpstr>CHAPISCO!Area_de_impressao</vt:lpstr>
      <vt:lpstr>'EMBOÇO, REBOCO'!Area_de_impressao</vt:lpstr>
      <vt:lpstr>'PINT, CER'!Area_de_impressao</vt:lpstr>
      <vt:lpstr>RESUMO!Area_de_impressao</vt:lpstr>
      <vt:lpstr>'PINT, CER'!Titulos_de_impressao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Santos Souza</dc:creator>
  <cp:lastModifiedBy>Adriano Souza Carvalho</cp:lastModifiedBy>
  <cp:lastPrinted>2016-10-17T19:51:58Z</cp:lastPrinted>
  <dcterms:created xsi:type="dcterms:W3CDTF">2013-05-03T18:50:05Z</dcterms:created>
  <dcterms:modified xsi:type="dcterms:W3CDTF">2016-10-17T19:52:11Z</dcterms:modified>
</cp:coreProperties>
</file>