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71-PROJETO BÁSICO\PB-2016\LÁBREA\LICITAÇÃO ORIGINAL\2016-10-d01-IFAM-LABREA-2.Memórias de Calculo\"/>
    </mc:Choice>
  </mc:AlternateContent>
  <bookViews>
    <workbookView xWindow="24870" yWindow="-285" windowWidth="25440" windowHeight="11760" tabRatio="832" activeTab="2"/>
  </bookViews>
  <sheets>
    <sheet name="ATERRO E LASTRO" sheetId="31" r:id="rId1"/>
    <sheet name="FORRO, PISO E SOL" sheetId="30" r:id="rId2"/>
    <sheet name="RODAPÉ" sheetId="26" r:id="rId3"/>
    <sheet name="RESUMO" sheetId="29" r:id="rId4"/>
  </sheets>
  <definedNames>
    <definedName name="_xlnm.Print_Area" localSheetId="0">'ATERRO E LASTRO'!$A$1:$I$49</definedName>
    <definedName name="_xlnm.Print_Area" localSheetId="1">'FORRO, PISO E SOL'!$A$1:$K$175</definedName>
    <definedName name="_xlnm.Print_Area" localSheetId="2">RODAPÉ!$A$1:$L$213</definedName>
    <definedName name="_xlnm.Print_Titles" localSheetId="0">'ATERRO E LASTRO'!$1:$16</definedName>
    <definedName name="_xlnm.Print_Titles" localSheetId="1">'FORRO, PISO E SOL'!$1:$15</definedName>
    <definedName name="_xlnm.Print_Titles" localSheetId="2">RODAPÉ!$1:$15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7" i="30" l="1"/>
  <c r="D13" i="29" s="1"/>
  <c r="J49" i="30"/>
  <c r="D66" i="26" l="1"/>
  <c r="D213" i="26"/>
  <c r="D212" i="26"/>
  <c r="D211" i="26"/>
  <c r="D209" i="26"/>
  <c r="G186" i="26"/>
  <c r="E186" i="26"/>
  <c r="E183" i="26"/>
  <c r="D183" i="26"/>
  <c r="G34" i="31" l="1"/>
  <c r="G33" i="31"/>
  <c r="G32" i="31"/>
  <c r="F34" i="31"/>
  <c r="F33" i="31"/>
  <c r="F32" i="31"/>
  <c r="F28" i="31"/>
  <c r="F27" i="31"/>
  <c r="F26" i="31"/>
  <c r="G28" i="31"/>
  <c r="G27" i="31"/>
  <c r="G26" i="31"/>
  <c r="G39" i="31"/>
  <c r="G38" i="31"/>
  <c r="G42" i="31"/>
  <c r="F43" i="31"/>
  <c r="G48" i="31"/>
  <c r="F41" i="31" l="1"/>
  <c r="G45" i="31"/>
  <c r="G46" i="31"/>
  <c r="G47" i="31"/>
  <c r="G44" i="31"/>
  <c r="G43" i="31"/>
  <c r="F36" i="31"/>
  <c r="G36" i="31"/>
  <c r="G41" i="31"/>
  <c r="F35" i="31"/>
  <c r="G35" i="31"/>
  <c r="G31" i="31"/>
  <c r="G21" i="31"/>
  <c r="G22" i="31"/>
  <c r="G23" i="31"/>
  <c r="G24" i="31"/>
  <c r="G25" i="31"/>
  <c r="G29" i="31"/>
  <c r="G30" i="31"/>
  <c r="G20" i="31"/>
  <c r="G19" i="31"/>
  <c r="G49" i="31" l="1"/>
  <c r="D11" i="29" s="1"/>
  <c r="F39" i="31"/>
  <c r="F38" i="31"/>
  <c r="F20" i="31"/>
  <c r="F21" i="31"/>
  <c r="F22" i="31"/>
  <c r="F23" i="31"/>
  <c r="F24" i="31"/>
  <c r="F25" i="31"/>
  <c r="F29" i="31"/>
  <c r="F30" i="31"/>
  <c r="F31" i="31"/>
  <c r="F19" i="31"/>
  <c r="F49" i="31" l="1"/>
  <c r="D10" i="29" s="1"/>
  <c r="F147" i="30"/>
  <c r="F151" i="30" l="1"/>
  <c r="F153" i="30"/>
  <c r="F155" i="30"/>
  <c r="F157" i="30"/>
  <c r="F149" i="30"/>
  <c r="F145" i="30" l="1"/>
  <c r="G142" i="30"/>
  <c r="F141" i="30"/>
  <c r="G140" i="30"/>
  <c r="F139" i="30"/>
  <c r="G138" i="30"/>
  <c r="F137" i="30"/>
  <c r="G136" i="30"/>
  <c r="F135" i="30"/>
  <c r="G134" i="30"/>
  <c r="F133" i="30"/>
  <c r="G132" i="30"/>
  <c r="F131" i="30"/>
  <c r="G130" i="30"/>
  <c r="F129" i="30"/>
  <c r="G128" i="30"/>
  <c r="F127" i="30"/>
  <c r="G126" i="30"/>
  <c r="F125" i="30"/>
  <c r="G124" i="30"/>
  <c r="F123" i="30"/>
  <c r="G122" i="30"/>
  <c r="F121" i="30"/>
  <c r="G120" i="30"/>
  <c r="F119" i="30"/>
  <c r="G118" i="30"/>
  <c r="F117" i="30"/>
  <c r="G116" i="30"/>
  <c r="F115" i="30"/>
  <c r="G114" i="30"/>
  <c r="F113" i="30"/>
  <c r="G112" i="30"/>
  <c r="F111" i="30"/>
  <c r="G110" i="30"/>
  <c r="F109" i="30"/>
  <c r="G108" i="30"/>
  <c r="F107" i="30"/>
  <c r="G106" i="30"/>
  <c r="F105" i="30"/>
  <c r="G104" i="30"/>
  <c r="F103" i="30"/>
  <c r="G102" i="30"/>
  <c r="F101" i="30"/>
  <c r="G100" i="30"/>
  <c r="F99" i="30"/>
  <c r="G98" i="30"/>
  <c r="F97" i="30"/>
  <c r="G96" i="30"/>
  <c r="F95" i="30"/>
  <c r="G94" i="30"/>
  <c r="F93" i="30"/>
  <c r="D173" i="30" l="1"/>
  <c r="D26" i="29" s="1"/>
  <c r="E89" i="30"/>
  <c r="F89" i="30" s="1"/>
  <c r="E85" i="30"/>
  <c r="F85" i="30" s="1"/>
  <c r="G88" i="30"/>
  <c r="F87" i="30"/>
  <c r="G84" i="30"/>
  <c r="F83" i="30"/>
  <c r="G82" i="30"/>
  <c r="F81" i="30"/>
  <c r="G80" i="30"/>
  <c r="F79" i="30"/>
  <c r="G78" i="30"/>
  <c r="F77" i="30"/>
  <c r="D168" i="30" s="1"/>
  <c r="D18" i="29" s="1"/>
  <c r="G76" i="30"/>
  <c r="G74" i="30"/>
  <c r="G72" i="30"/>
  <c r="G70" i="30"/>
  <c r="G68" i="30"/>
  <c r="G66" i="30"/>
  <c r="G64" i="30"/>
  <c r="G62" i="30"/>
  <c r="G60" i="30"/>
  <c r="G58" i="30"/>
  <c r="G56" i="30"/>
  <c r="G54" i="30"/>
  <c r="G52" i="30"/>
  <c r="G50" i="30"/>
  <c r="D171" i="30" s="1"/>
  <c r="D24" i="29" s="1"/>
  <c r="G48" i="30"/>
  <c r="G46" i="30"/>
  <c r="G44" i="30"/>
  <c r="G42" i="30"/>
  <c r="G40" i="30"/>
  <c r="G38" i="30"/>
  <c r="G36" i="30"/>
  <c r="G34" i="30"/>
  <c r="G32" i="30"/>
  <c r="G30" i="30"/>
  <c r="G28" i="30"/>
  <c r="G26" i="30"/>
  <c r="G24" i="30"/>
  <c r="G22" i="30"/>
  <c r="G20" i="30"/>
  <c r="F19" i="30"/>
  <c r="G18" i="30"/>
  <c r="F17" i="30"/>
  <c r="D165" i="30" l="1"/>
  <c r="D17" i="29" s="1"/>
  <c r="D172" i="30"/>
  <c r="D25" i="29" s="1"/>
  <c r="E90" i="30"/>
  <c r="G90" i="30" s="1"/>
  <c r="E86" i="30"/>
  <c r="G86" i="30" s="1"/>
  <c r="D170" i="30" s="1"/>
  <c r="D23" i="29" s="1"/>
  <c r="F75" i="30"/>
  <c r="F73" i="30"/>
  <c r="F71" i="30"/>
  <c r="F69" i="30"/>
  <c r="F67" i="30"/>
  <c r="F65" i="30"/>
  <c r="F63" i="30"/>
  <c r="F61" i="30"/>
  <c r="F59" i="30"/>
  <c r="F57" i="30"/>
  <c r="F55" i="30"/>
  <c r="F53" i="30"/>
  <c r="F51" i="30"/>
  <c r="F49" i="30"/>
  <c r="D164" i="30" s="1"/>
  <c r="D16" i="29" s="1"/>
  <c r="F47" i="30"/>
  <c r="F45" i="30"/>
  <c r="F43" i="30"/>
  <c r="F41" i="30"/>
  <c r="F39" i="30"/>
  <c r="F37" i="30"/>
  <c r="F35" i="30"/>
  <c r="F33" i="30"/>
  <c r="F31" i="30"/>
  <c r="F29" i="30"/>
  <c r="F27" i="30"/>
  <c r="F25" i="30"/>
  <c r="F23" i="30"/>
  <c r="F21" i="30"/>
  <c r="D185" i="26"/>
  <c r="D186" i="26" s="1"/>
  <c r="F185" i="26"/>
  <c r="F186" i="26" s="1"/>
  <c r="F182" i="26"/>
  <c r="F183" i="26" s="1"/>
  <c r="G167" i="26"/>
  <c r="G105" i="26"/>
  <c r="E66" i="26"/>
  <c r="F33" i="26"/>
  <c r="D33" i="26"/>
  <c r="I203" i="26"/>
  <c r="H203" i="26"/>
  <c r="G203" i="26"/>
  <c r="F203" i="26"/>
  <c r="E203" i="26"/>
  <c r="D203" i="26"/>
  <c r="I200" i="26"/>
  <c r="H200" i="26"/>
  <c r="G200" i="26"/>
  <c r="F200" i="26"/>
  <c r="E200" i="26"/>
  <c r="D200" i="26"/>
  <c r="I197" i="26"/>
  <c r="H197" i="26"/>
  <c r="G197" i="26"/>
  <c r="F197" i="26"/>
  <c r="E197" i="26"/>
  <c r="D197" i="26"/>
  <c r="I194" i="26"/>
  <c r="H194" i="26"/>
  <c r="G194" i="26"/>
  <c r="F194" i="26"/>
  <c r="E194" i="26"/>
  <c r="D194" i="26"/>
  <c r="I191" i="26"/>
  <c r="H191" i="26"/>
  <c r="G191" i="26"/>
  <c r="F191" i="26"/>
  <c r="E191" i="26"/>
  <c r="D191" i="26"/>
  <c r="I186" i="26"/>
  <c r="H186" i="26"/>
  <c r="I183" i="26"/>
  <c r="H183" i="26"/>
  <c r="G183" i="26"/>
  <c r="I180" i="26"/>
  <c r="H180" i="26"/>
  <c r="G180" i="26"/>
  <c r="F180" i="26"/>
  <c r="D180" i="26"/>
  <c r="I177" i="26"/>
  <c r="H177" i="26"/>
  <c r="G177" i="26"/>
  <c r="F177" i="26"/>
  <c r="D177" i="26"/>
  <c r="I174" i="26"/>
  <c r="H174" i="26"/>
  <c r="G174" i="26"/>
  <c r="F174" i="26"/>
  <c r="D174" i="26"/>
  <c r="I171" i="26"/>
  <c r="H171" i="26"/>
  <c r="G171" i="26"/>
  <c r="F171" i="26"/>
  <c r="D171" i="26"/>
  <c r="I168" i="26"/>
  <c r="H168" i="26"/>
  <c r="E168" i="26"/>
  <c r="D165" i="26"/>
  <c r="D162" i="26"/>
  <c r="I165" i="26"/>
  <c r="H165" i="26"/>
  <c r="G165" i="26"/>
  <c r="F165" i="26"/>
  <c r="I162" i="26"/>
  <c r="H162" i="26"/>
  <c r="G162" i="26"/>
  <c r="F162" i="26"/>
  <c r="I159" i="26"/>
  <c r="H159" i="26"/>
  <c r="G159" i="26"/>
  <c r="F159" i="26"/>
  <c r="E159" i="26"/>
  <c r="I156" i="26"/>
  <c r="H156" i="26"/>
  <c r="G156" i="26"/>
  <c r="E156" i="26"/>
  <c r="D156" i="26"/>
  <c r="I153" i="26"/>
  <c r="H153" i="26"/>
  <c r="F153" i="26"/>
  <c r="E153" i="26"/>
  <c r="D153" i="26"/>
  <c r="I150" i="26"/>
  <c r="H150" i="26"/>
  <c r="F150" i="26"/>
  <c r="E150" i="26"/>
  <c r="D150" i="26"/>
  <c r="I147" i="26"/>
  <c r="H147" i="26"/>
  <c r="F147" i="26"/>
  <c r="E147" i="26"/>
  <c r="D147" i="26"/>
  <c r="I144" i="26"/>
  <c r="H144" i="26"/>
  <c r="F144" i="26"/>
  <c r="E144" i="26"/>
  <c r="D144" i="26"/>
  <c r="I141" i="26"/>
  <c r="H141" i="26"/>
  <c r="G141" i="26"/>
  <c r="F141" i="26"/>
  <c r="D141" i="26"/>
  <c r="I138" i="26"/>
  <c r="H138" i="26"/>
  <c r="F138" i="26"/>
  <c r="E138" i="26"/>
  <c r="D138" i="26"/>
  <c r="I135" i="26"/>
  <c r="H135" i="26"/>
  <c r="F135" i="26"/>
  <c r="E135" i="26"/>
  <c r="D135" i="26"/>
  <c r="I132" i="26"/>
  <c r="H132" i="26"/>
  <c r="F132" i="26"/>
  <c r="E132" i="26"/>
  <c r="D132" i="26"/>
  <c r="I129" i="26"/>
  <c r="H129" i="26"/>
  <c r="F129" i="26"/>
  <c r="E129" i="26"/>
  <c r="D129" i="26"/>
  <c r="I124" i="26"/>
  <c r="H124" i="26"/>
  <c r="G124" i="26"/>
  <c r="I121" i="26"/>
  <c r="H121" i="26"/>
  <c r="G121" i="26"/>
  <c r="F121" i="26"/>
  <c r="D121" i="26"/>
  <c r="I118" i="26"/>
  <c r="H118" i="26"/>
  <c r="D118" i="26"/>
  <c r="I115" i="26"/>
  <c r="H115" i="26"/>
  <c r="G115" i="26"/>
  <c r="F115" i="26"/>
  <c r="E115" i="26"/>
  <c r="D115" i="26"/>
  <c r="I112" i="26"/>
  <c r="H112" i="26"/>
  <c r="G112" i="26"/>
  <c r="F112" i="26"/>
  <c r="E112" i="26"/>
  <c r="D112" i="26"/>
  <c r="I109" i="26"/>
  <c r="H109" i="26"/>
  <c r="G109" i="26"/>
  <c r="F109" i="26"/>
  <c r="E109" i="26"/>
  <c r="D109" i="26"/>
  <c r="I106" i="26"/>
  <c r="H106" i="26"/>
  <c r="E106" i="26"/>
  <c r="I103" i="26"/>
  <c r="H103" i="26"/>
  <c r="G103" i="26"/>
  <c r="F103" i="26"/>
  <c r="D103" i="26"/>
  <c r="I100" i="26"/>
  <c r="H100" i="26"/>
  <c r="G100" i="26"/>
  <c r="F100" i="26"/>
  <c r="D100" i="26"/>
  <c r="I97" i="26"/>
  <c r="H97" i="26"/>
  <c r="G97" i="26"/>
  <c r="F97" i="26"/>
  <c r="E97" i="26"/>
  <c r="I94" i="26"/>
  <c r="H94" i="26"/>
  <c r="G94" i="26"/>
  <c r="E94" i="26"/>
  <c r="D94" i="26"/>
  <c r="I91" i="26"/>
  <c r="H91" i="26"/>
  <c r="G91" i="26"/>
  <c r="F91" i="26"/>
  <c r="D91" i="26"/>
  <c r="I88" i="26"/>
  <c r="H88" i="26"/>
  <c r="G88" i="26"/>
  <c r="F88" i="26"/>
  <c r="D88" i="26"/>
  <c r="I85" i="26"/>
  <c r="H85" i="26"/>
  <c r="G85" i="26"/>
  <c r="F85" i="26"/>
  <c r="D85" i="26"/>
  <c r="I82" i="26"/>
  <c r="H82" i="26"/>
  <c r="F82" i="26"/>
  <c r="E82" i="26"/>
  <c r="D82" i="26"/>
  <c r="I79" i="26"/>
  <c r="H79" i="26"/>
  <c r="F79" i="26"/>
  <c r="E79" i="26"/>
  <c r="D79" i="26"/>
  <c r="I76" i="26"/>
  <c r="H76" i="26"/>
  <c r="F76" i="26"/>
  <c r="E76" i="26"/>
  <c r="D76" i="26"/>
  <c r="I73" i="26"/>
  <c r="H73" i="26"/>
  <c r="F73" i="26"/>
  <c r="E73" i="26"/>
  <c r="D73" i="26"/>
  <c r="I70" i="26"/>
  <c r="H70" i="26"/>
  <c r="F70" i="26"/>
  <c r="E70" i="26"/>
  <c r="D70" i="26"/>
  <c r="I67" i="26"/>
  <c r="H67" i="26"/>
  <c r="G67" i="26"/>
  <c r="F67" i="26"/>
  <c r="I64" i="26"/>
  <c r="H64" i="26"/>
  <c r="G64" i="26"/>
  <c r="E64" i="26"/>
  <c r="D64" i="26"/>
  <c r="I61" i="26"/>
  <c r="H61" i="26"/>
  <c r="G61" i="26"/>
  <c r="F61" i="26"/>
  <c r="D61" i="26"/>
  <c r="H58" i="26"/>
  <c r="G58" i="26"/>
  <c r="F58" i="26"/>
  <c r="E58" i="26"/>
  <c r="I55" i="26"/>
  <c r="H55" i="26"/>
  <c r="F55" i="26"/>
  <c r="D55" i="26"/>
  <c r="I52" i="26"/>
  <c r="H52" i="26"/>
  <c r="D52" i="26"/>
  <c r="I49" i="26"/>
  <c r="H49" i="26"/>
  <c r="F49" i="26"/>
  <c r="E49" i="26"/>
  <c r="D49" i="26"/>
  <c r="I46" i="26"/>
  <c r="H46" i="26"/>
  <c r="G46" i="26"/>
  <c r="E46" i="26"/>
  <c r="D46" i="26"/>
  <c r="I43" i="26"/>
  <c r="H43" i="26"/>
  <c r="F43" i="26"/>
  <c r="E43" i="26"/>
  <c r="D43" i="26"/>
  <c r="I40" i="26"/>
  <c r="H40" i="26"/>
  <c r="F40" i="26"/>
  <c r="E40" i="26"/>
  <c r="D40" i="26"/>
  <c r="I37" i="26"/>
  <c r="H37" i="26"/>
  <c r="F37" i="26"/>
  <c r="E37" i="26"/>
  <c r="D37" i="26"/>
  <c r="I34" i="26"/>
  <c r="H34" i="26"/>
  <c r="G34" i="26"/>
  <c r="E34" i="26"/>
  <c r="I31" i="26"/>
  <c r="H31" i="26"/>
  <c r="G31" i="26"/>
  <c r="F31" i="26"/>
  <c r="E31" i="26"/>
  <c r="D31" i="26"/>
  <c r="I28" i="26"/>
  <c r="H28" i="26"/>
  <c r="G28" i="26"/>
  <c r="F28" i="26"/>
  <c r="E28" i="26"/>
  <c r="D28" i="26"/>
  <c r="I25" i="26"/>
  <c r="H25" i="26"/>
  <c r="G25" i="26"/>
  <c r="F25" i="26"/>
  <c r="E25" i="26"/>
  <c r="D25" i="26"/>
  <c r="I22" i="26"/>
  <c r="H22" i="26"/>
  <c r="G22" i="26"/>
  <c r="F22" i="26"/>
  <c r="E22" i="26"/>
  <c r="D22" i="26"/>
  <c r="E19" i="26"/>
  <c r="F19" i="26"/>
  <c r="G19" i="26"/>
  <c r="H19" i="26"/>
  <c r="I19" i="26"/>
  <c r="D19" i="26"/>
  <c r="E177" i="26"/>
  <c r="E165" i="26"/>
  <c r="G76" i="26"/>
  <c r="F156" i="26"/>
  <c r="D159" i="26"/>
  <c r="E162" i="26"/>
  <c r="D97" i="26"/>
  <c r="G82" i="26"/>
  <c r="D67" i="26"/>
  <c r="F64" i="26"/>
  <c r="E52" i="26"/>
  <c r="F34" i="26"/>
  <c r="D162" i="30" l="1"/>
  <c r="D14" i="29" s="1"/>
  <c r="D163" i="30"/>
  <c r="D15" i="29" s="1"/>
  <c r="D166" i="30"/>
  <c r="D12" i="29" s="1"/>
  <c r="J31" i="26"/>
  <c r="J112" i="26"/>
  <c r="J22" i="26"/>
  <c r="J64" i="26"/>
  <c r="J109" i="26"/>
  <c r="J115" i="26"/>
  <c r="J194" i="26"/>
  <c r="E180" i="26" l="1"/>
  <c r="E174" i="26"/>
  <c r="E171" i="26"/>
  <c r="G168" i="26"/>
  <c r="F168" i="26"/>
  <c r="D168" i="26"/>
  <c r="G153" i="26"/>
  <c r="G150" i="26"/>
  <c r="G147" i="26"/>
  <c r="G144" i="26"/>
  <c r="E141" i="26"/>
  <c r="G138" i="26"/>
  <c r="G135" i="26"/>
  <c r="G132" i="26"/>
  <c r="G129" i="26"/>
  <c r="F123" i="26"/>
  <c r="F124" i="26" s="1"/>
  <c r="E123" i="26"/>
  <c r="E124" i="26" s="1"/>
  <c r="D123" i="26"/>
  <c r="D124" i="26" s="1"/>
  <c r="E120" i="26"/>
  <c r="E121" i="26" s="1"/>
  <c r="J121" i="26" s="1"/>
  <c r="G117" i="26"/>
  <c r="G118" i="26" s="1"/>
  <c r="F117" i="26"/>
  <c r="F118" i="26" s="1"/>
  <c r="E117" i="26"/>
  <c r="E118" i="26" s="1"/>
  <c r="G106" i="26"/>
  <c r="F106" i="26"/>
  <c r="D106" i="26"/>
  <c r="E102" i="26"/>
  <c r="E100" i="26"/>
  <c r="F94" i="26"/>
  <c r="E91" i="26"/>
  <c r="J91" i="26" s="1"/>
  <c r="E88" i="26"/>
  <c r="J88" i="26" s="1"/>
  <c r="E85" i="26"/>
  <c r="G79" i="26"/>
  <c r="G73" i="26"/>
  <c r="G70" i="26"/>
  <c r="E67" i="26"/>
  <c r="J67" i="26" s="1"/>
  <c r="D210" i="26" s="1"/>
  <c r="D21" i="29" s="1"/>
  <c r="E61" i="26"/>
  <c r="J61" i="26" s="1"/>
  <c r="I58" i="26"/>
  <c r="D58" i="26"/>
  <c r="G55" i="26"/>
  <c r="E55" i="26"/>
  <c r="G52" i="26"/>
  <c r="F52" i="26"/>
  <c r="G49" i="26"/>
  <c r="F46" i="26"/>
  <c r="G43" i="26"/>
  <c r="G40" i="26"/>
  <c r="G37" i="26"/>
  <c r="D34" i="26"/>
  <c r="J34" i="26" s="1"/>
  <c r="J55" i="26" l="1"/>
  <c r="J52" i="26"/>
  <c r="J58" i="26"/>
  <c r="J118" i="26"/>
  <c r="J106" i="26"/>
  <c r="J197" i="26"/>
  <c r="J203" i="26"/>
  <c r="J183" i="26"/>
  <c r="J200" i="26"/>
  <c r="J186" i="26"/>
  <c r="J43" i="26"/>
  <c r="J124" i="26"/>
  <c r="J129" i="26"/>
  <c r="J141" i="26"/>
  <c r="J144" i="26"/>
  <c r="J150" i="26"/>
  <c r="J171" i="26"/>
  <c r="J174" i="26"/>
  <c r="J180" i="26"/>
  <c r="J191" i="26"/>
  <c r="J37" i="26"/>
  <c r="D208" i="26" s="1"/>
  <c r="D20" i="29" s="1"/>
  <c r="J40" i="26"/>
  <c r="J138" i="26"/>
  <c r="J147" i="26"/>
  <c r="J132" i="26"/>
  <c r="J153" i="26"/>
  <c r="J168" i="26"/>
  <c r="J177" i="26"/>
</calcChain>
</file>

<file path=xl/comments1.xml><?xml version="1.0" encoding="utf-8"?>
<comments xmlns="http://schemas.openxmlformats.org/spreadsheetml/2006/main">
  <authors>
    <author>Adriano Souza Carvalho</author>
  </authors>
  <commentList>
    <comment ref="E85" authorId="0" shapeId="0">
      <text>
        <r>
          <rPr>
            <b/>
            <sz val="9"/>
            <color indexed="81"/>
            <rFont val="Segoe UI"/>
            <family val="2"/>
          </rPr>
          <t>3x Jardineiras = 3,15m²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86" authorId="0" shapeId="0">
      <text>
        <r>
          <rPr>
            <b/>
            <sz val="9"/>
            <color indexed="81"/>
            <rFont val="Segoe UI"/>
            <family val="2"/>
          </rPr>
          <t>VÃO = 9,50 x 2,10</t>
        </r>
      </text>
    </comment>
    <comment ref="E89" authorId="0" shapeId="0">
      <text>
        <r>
          <rPr>
            <b/>
            <sz val="9"/>
            <color indexed="81"/>
            <rFont val="Segoe UI"/>
            <family val="2"/>
          </rPr>
          <t>3x Jardineiras = 3,15m²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90" authorId="0" shapeId="0">
      <text>
        <r>
          <rPr>
            <b/>
            <sz val="9"/>
            <color indexed="81"/>
            <rFont val="Segoe UI"/>
            <family val="2"/>
          </rPr>
          <t>VÃO = 12,30 x 2,10
VÃO = 9,50 x 2,10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Adriano Souza Carvalho</author>
  </authors>
  <commentList>
    <comment ref="H18" authorId="0" shapeId="0">
      <text>
        <r>
          <rPr>
            <b/>
            <sz val="9"/>
            <color indexed="81"/>
            <rFont val="Segoe UI"/>
            <family val="2"/>
          </rPr>
          <t>P 05 = 0,90 x 2,10</t>
        </r>
      </text>
    </comment>
    <comment ref="H21" authorId="0" shapeId="0">
      <text>
        <r>
          <rPr>
            <b/>
            <sz val="9"/>
            <color indexed="81"/>
            <rFont val="Segoe UI"/>
            <family val="2"/>
          </rPr>
          <t>P 05 = 0,90 x 2,10</t>
        </r>
      </text>
    </comment>
    <comment ref="F24" authorId="0" shapeId="0">
      <text>
        <r>
          <rPr>
            <b/>
            <sz val="9"/>
            <color indexed="81"/>
            <rFont val="Segoe UI"/>
            <family val="2"/>
          </rPr>
          <t>P 07 = 0,90 x 2,10</t>
        </r>
      </text>
    </comment>
    <comment ref="F27" authorId="0" shapeId="0">
      <text>
        <r>
          <rPr>
            <b/>
            <sz val="9"/>
            <color indexed="81"/>
            <rFont val="Segoe UI"/>
            <family val="2"/>
          </rPr>
          <t>P 07 = 0,90 x 2,10</t>
        </r>
      </text>
    </comment>
    <comment ref="D30" authorId="0" shapeId="0">
      <text>
        <r>
          <rPr>
            <b/>
            <sz val="9"/>
            <color indexed="81"/>
            <rFont val="Segoe UI"/>
            <family val="2"/>
          </rPr>
          <t>P 01-B = 0,90 x 2,10</t>
        </r>
      </text>
    </comment>
    <comment ref="D33" authorId="0" shapeId="0">
      <text>
        <r>
          <rPr>
            <b/>
            <sz val="9"/>
            <color indexed="81"/>
            <rFont val="Segoe UI"/>
            <family val="2"/>
          </rPr>
          <t>2x P 07 = 0,90 x 2,10
1x P 05 = 0,90 x 2,10</t>
        </r>
      </text>
    </comment>
    <comment ref="F33" authorId="0" shapeId="0">
      <text>
        <r>
          <rPr>
            <b/>
            <sz val="9"/>
            <color indexed="81"/>
            <rFont val="Segoe UI"/>
            <family val="2"/>
          </rPr>
          <t>P 01-B = 0,90 x 2,10
P 05 = 0,90 x 2,10</t>
        </r>
      </text>
    </comment>
    <comment ref="G36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39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42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F45" authorId="0" shapeId="0">
      <text>
        <r>
          <rPr>
            <b/>
            <sz val="9"/>
            <color indexed="81"/>
            <rFont val="Segoe UI"/>
            <family val="2"/>
          </rPr>
          <t>P 07 = 0,90 x 2,10</t>
        </r>
      </text>
    </comment>
    <comment ref="G48" authorId="0" shapeId="0">
      <text>
        <r>
          <rPr>
            <b/>
            <sz val="9"/>
            <color indexed="81"/>
            <rFont val="Segoe UI"/>
            <family val="2"/>
          </rPr>
          <t>P 07 = 0,90 x 2,10</t>
        </r>
      </text>
    </comment>
    <comment ref="E51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F51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51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E54" authorId="0" shapeId="0">
      <text>
        <r>
          <rPr>
            <b/>
            <sz val="9"/>
            <color indexed="81"/>
            <rFont val="Segoe UI"/>
            <family val="2"/>
          </rPr>
          <t>P 07 = 0,90 x 2,10</t>
        </r>
      </text>
    </comment>
    <comment ref="G54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D57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I57" authorId="0" shapeId="0">
      <text>
        <r>
          <rPr>
            <b/>
            <sz val="9"/>
            <color indexed="81"/>
            <rFont val="Segoe UI"/>
            <family val="2"/>
          </rPr>
          <t>P 05 = 0,90 x 2,10</t>
        </r>
      </text>
    </comment>
    <comment ref="E60" authorId="0" shapeId="0">
      <text>
        <r>
          <rPr>
            <b/>
            <sz val="9"/>
            <color indexed="81"/>
            <rFont val="Segoe UI"/>
            <family val="2"/>
          </rPr>
          <t>P 05 = 0,90 x 2,10</t>
        </r>
      </text>
    </comment>
    <comment ref="F63" authorId="0" shapeId="0">
      <text>
        <r>
          <rPr>
            <b/>
            <sz val="9"/>
            <color indexed="81"/>
            <rFont val="Segoe UI"/>
            <family val="2"/>
          </rPr>
          <t>P 04 = 0,80 x 2,10</t>
        </r>
      </text>
    </comment>
    <comment ref="D66" authorId="0" shapeId="0">
      <text>
        <r>
          <rPr>
            <b/>
            <sz val="9"/>
            <color indexed="81"/>
            <rFont val="Segoe UI"/>
            <family val="2"/>
          </rPr>
          <t>P 04 = 0,80 x 2,10
PALCO = 19,02 M</t>
        </r>
      </text>
    </comment>
    <comment ref="E66" authorId="0" shapeId="0">
      <text>
        <r>
          <rPr>
            <b/>
            <sz val="9"/>
            <color indexed="81"/>
            <rFont val="Segoe UI"/>
            <family val="2"/>
          </rPr>
          <t>2x P 10 = 0,90 x 2,10
P 09 = 1,80 x 2,10</t>
        </r>
      </text>
    </comment>
    <comment ref="G69" authorId="0" shapeId="0">
      <text>
        <r>
          <rPr>
            <b/>
            <sz val="9"/>
            <color indexed="81"/>
            <rFont val="Segoe UI"/>
            <family val="2"/>
          </rPr>
          <t>P 05 = 0,90 x 2,10</t>
        </r>
      </text>
    </comment>
    <comment ref="G72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75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78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81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E84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E87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E90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F93" authorId="0" shapeId="0">
      <text>
        <r>
          <rPr>
            <b/>
            <sz val="9"/>
            <color indexed="81"/>
            <rFont val="Segoe UI"/>
            <family val="2"/>
          </rPr>
          <t>P 07-B = 1,00 x 2,10</t>
        </r>
      </text>
    </comment>
    <comment ref="D96" authorId="0" shapeId="0">
      <text>
        <r>
          <rPr>
            <b/>
            <sz val="9"/>
            <color indexed="81"/>
            <rFont val="Segoe UI"/>
            <family val="2"/>
          </rPr>
          <t>P 07-B = 1,00 x 2,10</t>
        </r>
      </text>
    </comment>
    <comment ref="E99" authorId="0" shapeId="0">
      <text>
        <r>
          <rPr>
            <b/>
            <sz val="9"/>
            <color indexed="81"/>
            <rFont val="Segoe UI"/>
            <family val="2"/>
          </rPr>
          <t>P 08 = 0,73 x 2,10</t>
        </r>
      </text>
    </comment>
    <comment ref="E102" authorId="0" shapeId="0">
      <text>
        <r>
          <rPr>
            <b/>
            <sz val="9"/>
            <color indexed="81"/>
            <rFont val="Segoe UI"/>
            <family val="2"/>
          </rPr>
          <t>P 08 = 0,73 x 2,10</t>
        </r>
      </text>
    </comment>
    <comment ref="D105" authorId="0" shapeId="0">
      <text>
        <r>
          <rPr>
            <b/>
            <sz val="9"/>
            <color indexed="81"/>
            <rFont val="Segoe UI"/>
            <family val="2"/>
          </rPr>
          <t>P 07-B = 1,00 x 2,10</t>
        </r>
      </text>
    </comment>
    <comment ref="F105" authorId="0" shapeId="0">
      <text>
        <r>
          <rPr>
            <b/>
            <sz val="9"/>
            <color indexed="81"/>
            <rFont val="Segoe UI"/>
            <family val="2"/>
          </rPr>
          <t>P 07-B = 1,00 x 2,10</t>
        </r>
      </text>
    </comment>
    <comment ref="G105" authorId="0" shapeId="0">
      <text>
        <r>
          <rPr>
            <b/>
            <sz val="9"/>
            <color indexed="81"/>
            <rFont val="Segoe UI"/>
            <family val="2"/>
          </rPr>
          <t>2x P 08 = 0,73 x 2,10</t>
        </r>
      </text>
    </comment>
    <comment ref="E117" authorId="0" shapeId="0">
      <text>
        <r>
          <rPr>
            <b/>
            <sz val="9"/>
            <color indexed="81"/>
            <rFont val="Segoe UI"/>
            <family val="2"/>
          </rPr>
          <t>P 01 = 0,90 x 2,10
P 07 = 0,90 x 2,10
P 09 = 1,80 x 2,10
2x P10 = 0,90 x 2,10</t>
        </r>
      </text>
    </comment>
    <comment ref="F117" authorId="0" shapeId="0">
      <text>
        <r>
          <rPr>
            <b/>
            <sz val="9"/>
            <color indexed="81"/>
            <rFont val="Segoe UI"/>
            <family val="2"/>
          </rPr>
          <t>P 06 = 4,20 x 2,70</t>
        </r>
      </text>
    </comment>
    <comment ref="G117" authorId="0" shapeId="0">
      <text>
        <r>
          <rPr>
            <b/>
            <sz val="9"/>
            <color indexed="81"/>
            <rFont val="Segoe UI"/>
            <family val="2"/>
          </rPr>
          <t>VÃO = 1,50 x 2,70
3x P 01 = 0,90 x 2,10</t>
        </r>
      </text>
    </comment>
    <comment ref="E120" authorId="0" shapeId="0">
      <text>
        <r>
          <rPr>
            <b/>
            <sz val="9"/>
            <color indexed="81"/>
            <rFont val="Segoe UI"/>
            <family val="2"/>
          </rPr>
          <t>P 03 = 4,00 x 2,70</t>
        </r>
      </text>
    </comment>
    <comment ref="D123" authorId="0" shapeId="0">
      <text>
        <r>
          <rPr>
            <b/>
            <sz val="9"/>
            <color indexed="81"/>
            <rFont val="Segoe UI"/>
            <family val="2"/>
          </rPr>
          <t>P 05 = 0,90 x 2,10
3x P 01 = 0,90 x 2,10</t>
        </r>
      </text>
    </comment>
    <comment ref="E123" authorId="0" shapeId="0">
      <text>
        <r>
          <rPr>
            <b/>
            <sz val="9"/>
            <color indexed="81"/>
            <rFont val="Segoe UI"/>
            <family val="2"/>
          </rPr>
          <t>P 06 = 4,20 x 2,70</t>
        </r>
      </text>
    </comment>
    <comment ref="F123" authorId="0" shapeId="0">
      <text>
        <r>
          <rPr>
            <b/>
            <sz val="9"/>
            <color indexed="81"/>
            <rFont val="Segoe UI"/>
            <family val="2"/>
          </rPr>
          <t>3x P 01 =  0,90 x 2,10
VÃO = 1,77 x 2,70</t>
        </r>
      </text>
    </comment>
    <comment ref="G128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131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134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137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E140" authorId="0" shapeId="0">
      <text>
        <r>
          <rPr>
            <b/>
            <sz val="9"/>
            <color indexed="81"/>
            <rFont val="Segoe UI"/>
            <family val="2"/>
          </rPr>
          <t>P 12 = 1,80 x 2,10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143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146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149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G152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F155" authorId="0" shapeId="0">
      <text>
        <r>
          <rPr>
            <b/>
            <sz val="9"/>
            <color indexed="81"/>
            <rFont val="Segoe UI"/>
            <family val="2"/>
          </rPr>
          <t>P 07-B = 1,00 x 2,10</t>
        </r>
      </text>
    </comment>
    <comment ref="D158" authorId="0" shapeId="0">
      <text>
        <r>
          <rPr>
            <b/>
            <sz val="9"/>
            <color indexed="81"/>
            <rFont val="Segoe UI"/>
            <family val="2"/>
          </rPr>
          <t>P 07-B = 1,00 x 2,10</t>
        </r>
      </text>
    </comment>
    <comment ref="E161" authorId="0" shapeId="0">
      <text>
        <r>
          <rPr>
            <b/>
            <sz val="9"/>
            <color indexed="81"/>
            <rFont val="Segoe UI"/>
            <family val="2"/>
          </rPr>
          <t>P 08 = 0,73 x 2,10</t>
        </r>
      </text>
    </comment>
    <comment ref="E164" authorId="0" shapeId="0">
      <text>
        <r>
          <rPr>
            <b/>
            <sz val="9"/>
            <color indexed="81"/>
            <rFont val="Segoe UI"/>
            <family val="2"/>
          </rPr>
          <t>P 08 = 0,73 x 2,10</t>
        </r>
      </text>
    </comment>
    <comment ref="D167" authorId="0" shapeId="0">
      <text>
        <r>
          <rPr>
            <b/>
            <sz val="9"/>
            <color indexed="81"/>
            <rFont val="Segoe UI"/>
            <family val="2"/>
          </rPr>
          <t>P 07-B = 1,00 x 2,10</t>
        </r>
      </text>
    </comment>
    <comment ref="F167" authorId="0" shapeId="0">
      <text>
        <r>
          <rPr>
            <b/>
            <sz val="9"/>
            <color indexed="81"/>
            <rFont val="Segoe UI"/>
            <family val="2"/>
          </rPr>
          <t>P 07-B = 1,00 x 2,10</t>
        </r>
      </text>
    </comment>
    <comment ref="G167" authorId="0" shapeId="0">
      <text>
        <r>
          <rPr>
            <b/>
            <sz val="9"/>
            <color indexed="81"/>
            <rFont val="Segoe UI"/>
            <family val="2"/>
          </rPr>
          <t>2x P 08 = 0,73 x 2,10</t>
        </r>
      </text>
    </comment>
    <comment ref="E170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E173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E176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E179" authorId="0" shapeId="0">
      <text>
        <r>
          <rPr>
            <b/>
            <sz val="9"/>
            <color indexed="81"/>
            <rFont val="Segoe UI"/>
            <family val="2"/>
          </rPr>
          <t>P 01 = 0,90 x 2,10</t>
        </r>
      </text>
    </comment>
    <comment ref="D182" authorId="0" shapeId="0">
      <text>
        <r>
          <rPr>
            <b/>
            <sz val="9"/>
            <color indexed="81"/>
            <rFont val="Segoe UI"/>
            <family val="2"/>
          </rPr>
          <t>P12 = 1,80 x 2,10</t>
        </r>
      </text>
    </comment>
    <comment ref="F182" authorId="0" shapeId="0">
      <text>
        <r>
          <rPr>
            <b/>
            <sz val="9"/>
            <color indexed="81"/>
            <rFont val="Segoe UI"/>
            <family val="2"/>
          </rPr>
          <t>4x P01 = 0,90 x 2,10</t>
        </r>
      </text>
    </comment>
    <comment ref="D185" authorId="0" shapeId="0">
      <text>
        <r>
          <rPr>
            <b/>
            <sz val="9"/>
            <color indexed="81"/>
            <rFont val="Segoe UI"/>
            <family val="2"/>
          </rPr>
          <t>4x P01 = 0,90 x 2,10</t>
        </r>
      </text>
    </comment>
    <comment ref="F185" authorId="0" shapeId="0">
      <text>
        <r>
          <rPr>
            <b/>
            <sz val="9"/>
            <color indexed="81"/>
            <rFont val="Segoe UI"/>
            <family val="2"/>
          </rPr>
          <t>4x P01 = 0,90 x 2,10
VÃO WC'S= 1,77 x 2,70</t>
        </r>
      </text>
    </comment>
  </commentList>
</comments>
</file>

<file path=xl/sharedStrings.xml><?xml version="1.0" encoding="utf-8"?>
<sst xmlns="http://schemas.openxmlformats.org/spreadsheetml/2006/main" count="796" uniqueCount="171">
  <si>
    <t>UND</t>
  </si>
  <si>
    <t>TOTAL</t>
  </si>
  <si>
    <t>BIBLIOTECA</t>
  </si>
  <si>
    <t>AUDITÓRIO</t>
  </si>
  <si>
    <t>SALA DE AULA 5</t>
  </si>
  <si>
    <t>SALA DE AULA 6</t>
  </si>
  <si>
    <t>SALA DE AULA 7</t>
  </si>
  <si>
    <t>SALA DE AULA 8</t>
  </si>
  <si>
    <t>SALA DE AULA 4</t>
  </si>
  <si>
    <t>SALA DE AULA 3</t>
  </si>
  <si>
    <t>SALA DE AULA 2</t>
  </si>
  <si>
    <t>SALA DE AULA 1</t>
  </si>
  <si>
    <t>SALA TÉCNICA</t>
  </si>
  <si>
    <t>REPÚBLICA FEDERATIVA DO BRASIL</t>
  </si>
  <si>
    <t>MINISTÉRIO DA EDUCAÇÃO</t>
  </si>
  <si>
    <t>SECRETARIA DA EDUCAÇÃO TECNOLÓGICA</t>
  </si>
  <si>
    <t>INSTITUTO DE EDUCAÇÃO CIENCIA E TECNOLOGIA DO AMAZONAS</t>
  </si>
  <si>
    <t xml:space="preserve"> PRÓ-REITORIA DE DESENVOLVIMENTO INSTITUCIONAL</t>
  </si>
  <si>
    <t>DIRETORIA DE INFRAESTRUTURA</t>
  </si>
  <si>
    <t>TOTAL:</t>
  </si>
  <si>
    <t>CHEFIA DE GABINETE</t>
  </si>
  <si>
    <t>SALA DIRETOR</t>
  </si>
  <si>
    <t>DEP. PEDAGÓGICO</t>
  </si>
  <si>
    <t>CANTINA</t>
  </si>
  <si>
    <t>LAB. 01</t>
  </si>
  <si>
    <t>LAB. 02</t>
  </si>
  <si>
    <t>LAB. 03</t>
  </si>
  <si>
    <t>LAB. 04</t>
  </si>
  <si>
    <t>LAB. 05</t>
  </si>
  <si>
    <t>SALA DOS PROF 01</t>
  </si>
  <si>
    <t>SALA DOS PROF 02</t>
  </si>
  <si>
    <t>LAB. INFO. 01</t>
  </si>
  <si>
    <t>LAB. INFO. 02</t>
  </si>
  <si>
    <t>LAB. INFO. 03</t>
  </si>
  <si>
    <t>COORD. GERAL DE ENS.</t>
  </si>
  <si>
    <t>PERIMETRO</t>
  </si>
  <si>
    <t>ATENDIMENTO MÉDICO</t>
  </si>
  <si>
    <t>T. I. / CPD / RACK</t>
  </si>
  <si>
    <t>ALMOXARIFADO</t>
  </si>
  <si>
    <t>HALL ÁREA MÉDICA</t>
  </si>
  <si>
    <t>SALA DE REUNIÃO</t>
  </si>
  <si>
    <t>HALL WC'S</t>
  </si>
  <si>
    <t>PILARES (J 03)</t>
  </si>
  <si>
    <t>PILARES ESCADAS</t>
  </si>
  <si>
    <t>JARDINEIRAS</t>
  </si>
  <si>
    <t>PILARES CORREDOR</t>
  </si>
  <si>
    <t>AMBIENTE</t>
  </si>
  <si>
    <t>C</t>
  </si>
  <si>
    <t>E</t>
  </si>
  <si>
    <t>A</t>
  </si>
  <si>
    <t>B</t>
  </si>
  <si>
    <t>D</t>
  </si>
  <si>
    <t>F</t>
  </si>
  <si>
    <t>DESCONTO</t>
  </si>
  <si>
    <t>VÃOS</t>
  </si>
  <si>
    <t>CORREDOR (CENTRAL)</t>
  </si>
  <si>
    <t>TÉRREO</t>
  </si>
  <si>
    <t>1º PAVIMENTO</t>
  </si>
  <si>
    <t>CORREDOR (ALA ESQUERDA)</t>
  </si>
  <si>
    <t>CORREDOR (ALA DIREITA)</t>
  </si>
  <si>
    <t>JARDINEIRAS INTERNA 1, 2 e 3</t>
  </si>
  <si>
    <t>JARDINEIRAS INTERNA 4, 5 e 6</t>
  </si>
  <si>
    <t>JARDINEIRA ÁREA CONVIVÊNCIA 1</t>
  </si>
  <si>
    <t>JARDINEIRA ÁREA CONVIVÊNCIA 3</t>
  </si>
  <si>
    <t>JARDINEIRA ÁREA CONVIVÊNCIA 2</t>
  </si>
  <si>
    <t>PISO</t>
  </si>
  <si>
    <t>CERAMICA PEI 5</t>
  </si>
  <si>
    <t>PISO EM CARPETE</t>
  </si>
  <si>
    <t>PISO CIMENTADO ASPERO</t>
  </si>
  <si>
    <t>LASTRO DE CONCRETO</t>
  </si>
  <si>
    <t>CONTRAPISO</t>
  </si>
  <si>
    <t>RODAPÉ</t>
  </si>
  <si>
    <t>ÁREA</t>
  </si>
  <si>
    <t>TIPO</t>
  </si>
  <si>
    <t>TETO</t>
  </si>
  <si>
    <t>WC MASC PNE 3</t>
  </si>
  <si>
    <t>WC FEM PNE 3</t>
  </si>
  <si>
    <t>WC MASC ALUNOS</t>
  </si>
  <si>
    <t>WC FEM ALUNOS</t>
  </si>
  <si>
    <t>ESCADA</t>
  </si>
  <si>
    <t>WC PNE FEM 1</t>
  </si>
  <si>
    <t>WC PNE MASC 1</t>
  </si>
  <si>
    <t>WC PNE FEM 2</t>
  </si>
  <si>
    <t>WC PNE MASC 2</t>
  </si>
  <si>
    <t>CORREDOR (ALA CENTRAL)</t>
  </si>
  <si>
    <t>LATERAL DIREITA (LAJE)</t>
  </si>
  <si>
    <t>LATERAL ESQUERDA (LAJE)</t>
  </si>
  <si>
    <t>FUNDO ESCADA</t>
  </si>
  <si>
    <t>P1</t>
  </si>
  <si>
    <t>F1</t>
  </si>
  <si>
    <t>TOTAL PISO</t>
  </si>
  <si>
    <t>TOTAL TETO</t>
  </si>
  <si>
    <t>PLACA CIMENTÍCIA (LANTERNIM LADO ESQ.)</t>
  </si>
  <si>
    <t>PLACA CIMENTÍCIA (LANTERNIM LADO DIR.)</t>
  </si>
  <si>
    <t>LATERAL ESQUERDA (LAJE LANTERNIM)</t>
  </si>
  <si>
    <t>LATERAL DIREITA (LAJE LANTERNIM)</t>
  </si>
  <si>
    <t>P2</t>
  </si>
  <si>
    <t>F2</t>
  </si>
  <si>
    <t>F3</t>
  </si>
  <si>
    <t>RAMPA FRONTAL 1</t>
  </si>
  <si>
    <t>RAMPA FRONTAL 2</t>
  </si>
  <si>
    <t>PG</t>
  </si>
  <si>
    <t>RAMPA, PATAMAR E ESCADAS (LATERAL ESQ.)</t>
  </si>
  <si>
    <t>RAMPA, PATAMAR E ESCADAS (LATERAL DIR.)</t>
  </si>
  <si>
    <t>ÁREA EXTERNA</t>
  </si>
  <si>
    <t>ÁREA DE CONVIVÊNCIA</t>
  </si>
  <si>
    <t>PATAMAR ELEVADO DA ENTRADA</t>
  </si>
  <si>
    <t>RAMPA, PATAMAR E ESCADAS ÁREA CONV.</t>
  </si>
  <si>
    <t>PISO EM GRANITINA - ALTA RESISTENCIA</t>
  </si>
  <si>
    <t>P9</t>
  </si>
  <si>
    <t>GRANITO</t>
  </si>
  <si>
    <t>ALTURA</t>
  </si>
  <si>
    <t>ATERRO E LASTRO NÃO EXECUTADO</t>
  </si>
  <si>
    <t>ASA ESQUERDA</t>
  </si>
  <si>
    <t>SETOR 01 - (ÁREA MÉDICA)</t>
  </si>
  <si>
    <t>SETOR 02 - (ÁREA MÉDICA)</t>
  </si>
  <si>
    <t>SETOR 03 - (ÁREA MÉDICA)</t>
  </si>
  <si>
    <t>SETOR 04 - (ÁREA MÉDICA)</t>
  </si>
  <si>
    <t>SETOR 05 - (ÁREA MÉDICA)</t>
  </si>
  <si>
    <t>CENTAL</t>
  </si>
  <si>
    <t>D = B x C</t>
  </si>
  <si>
    <t>E = B</t>
  </si>
  <si>
    <t>-</t>
  </si>
  <si>
    <t>SALA 01</t>
  </si>
  <si>
    <t>SALA 02</t>
  </si>
  <si>
    <t>SALA 03</t>
  </si>
  <si>
    <t>SETOR 06 - (ÁREA MÉDICA)</t>
  </si>
  <si>
    <t>SETOR 07 - (ÁREA MÉDICA)</t>
  </si>
  <si>
    <t>SETOR 08 - (CORREDOR)</t>
  </si>
  <si>
    <t>SETOR 09 - (PNE - DIRETORIA)</t>
  </si>
  <si>
    <t>SETOR 10 - (PNE - DIRETORIA)</t>
  </si>
  <si>
    <t>SETOR 11 - DIRETORIA</t>
  </si>
  <si>
    <t>SETOR 12 - (SALA DE REUNIÃO / DEP. PED.)</t>
  </si>
  <si>
    <t>SETOR 13 - (SALA DE REUNIÃO / DEP. PED.)</t>
  </si>
  <si>
    <t>SETOR 14 - (CORREDOR)</t>
  </si>
  <si>
    <t>SETOR 15 - (HALL CENTRAL)</t>
  </si>
  <si>
    <t>SETOR 16 - (HALL CENTRAL)</t>
  </si>
  <si>
    <t>SETOR 17 - (PATAMAR ENTRADA)</t>
  </si>
  <si>
    <t>ESCADAS - (PATAMAR ENTRADA)</t>
  </si>
  <si>
    <t>ATERRO m³</t>
  </si>
  <si>
    <t>LASTRO m²</t>
  </si>
  <si>
    <t>P3</t>
  </si>
  <si>
    <t>ACABAMENTO EM TINTA ACRILICA</t>
  </si>
  <si>
    <t>PLACA DE FIBRA MINERAL</t>
  </si>
  <si>
    <t>FORRO PVC</t>
  </si>
  <si>
    <t>FORRO</t>
  </si>
  <si>
    <t>CÓDIGO</t>
  </si>
  <si>
    <t>GRANITINA - ALTA RESISTENCIA</t>
  </si>
  <si>
    <t>CIMENTADO ASPERO</t>
  </si>
  <si>
    <t>MADEIRA</t>
  </si>
  <si>
    <t>ATERRO</t>
  </si>
  <si>
    <t>CERÂMICA PEI 5</t>
  </si>
  <si>
    <t>M</t>
  </si>
  <si>
    <t>M3</t>
  </si>
  <si>
    <t>M2</t>
  </si>
  <si>
    <t>GRANITINA ALTA RESISTENCIA</t>
  </si>
  <si>
    <t>GRANITINA - PISO EM ALTA RESISTENCIA</t>
  </si>
  <si>
    <t>F4</t>
  </si>
  <si>
    <t>PLACA CIMENTINCIA</t>
  </si>
  <si>
    <t>PLACA CIMENTICIA</t>
  </si>
  <si>
    <t>SOLEIRA</t>
  </si>
  <si>
    <t>FORRO, PISO E SOLEIRA</t>
  </si>
  <si>
    <t>SOL</t>
  </si>
  <si>
    <t>SECRETARIA DE EDUCAÇÃO MÉDIA  E TECNOLÓGICA</t>
  </si>
  <si>
    <t>INSTITUTO FEDERAL DE EDUCAÇÃO, CIÊNCIA E TECNOLOGIA DO AMAZONAS</t>
  </si>
  <si>
    <t>PRO-REITORIA DE DESENVOLVIMENTO INSTITUCIONAL</t>
  </si>
  <si>
    <t>DIRETORIA DE OBRAS E SERVIÇOS DE ENGENHARIA</t>
  </si>
  <si>
    <r>
      <t xml:space="preserve">Obra: </t>
    </r>
    <r>
      <rPr>
        <i/>
        <sz val="10"/>
        <color indexed="8"/>
        <rFont val="Arial"/>
        <family val="2"/>
      </rPr>
      <t xml:space="preserve">Expansão e Reforma do Laboratório de Aquicultura - CAMPUS Labrea </t>
    </r>
  </si>
  <si>
    <r>
      <rPr>
        <b/>
        <i/>
        <sz val="10"/>
        <color indexed="8"/>
        <rFont val="Arial"/>
        <family val="2"/>
      </rPr>
      <t>Endereço</t>
    </r>
    <r>
      <rPr>
        <i/>
        <sz val="10"/>
        <color indexed="8"/>
        <rFont val="Arial"/>
        <family val="2"/>
      </rPr>
      <t>: Av. Vinte e dois de Outubro, 167 - Bairro: Vila Falcão - CEP: 69.830-000.</t>
    </r>
  </si>
  <si>
    <r>
      <rPr>
        <b/>
        <i/>
        <sz val="10"/>
        <color indexed="8"/>
        <rFont val="Arial"/>
        <family val="2"/>
      </rPr>
      <t>Data Base:</t>
    </r>
    <r>
      <rPr>
        <i/>
        <sz val="10"/>
        <color indexed="8"/>
        <rFont val="Arial"/>
        <family val="2"/>
      </rPr>
      <t xml:space="preserve"> SINAPI JUL 2016</t>
    </r>
  </si>
  <si>
    <r>
      <rPr>
        <b/>
        <i/>
        <sz val="10"/>
        <color indexed="8"/>
        <rFont val="Arial"/>
        <family val="2"/>
      </rPr>
      <t>Data do Orçamento:</t>
    </r>
    <r>
      <rPr>
        <i/>
        <sz val="10"/>
        <color indexed="8"/>
        <rFont val="Arial"/>
        <family val="2"/>
      </rPr>
      <t xml:space="preserve"> 10/2016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</si>
</sst>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Helv"/>
      <charset val="204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Segoe UI"/>
      <family val="2"/>
    </font>
    <font>
      <sz val="9"/>
      <color rgb="FFFF0000"/>
      <name val="Arial"/>
      <family val="2"/>
    </font>
    <font>
      <sz val="9"/>
      <color indexed="81"/>
      <name val="Segoe UI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8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97">
    <xf numFmtId="0" fontId="0" fillId="0" borderId="0" xfId="0"/>
    <xf numFmtId="0" fontId="3" fillId="2" borderId="17" xfId="0" applyFont="1" applyFill="1" applyBorder="1" applyAlignment="1">
      <alignment vertical="top"/>
    </xf>
    <xf numFmtId="43" fontId="3" fillId="2" borderId="17" xfId="0" applyNumberFormat="1" applyFont="1" applyFill="1" applyBorder="1" applyAlignment="1">
      <alignment horizontal="left" vertical="center"/>
    </xf>
    <xf numFmtId="43" fontId="3" fillId="2" borderId="17" xfId="0" applyNumberFormat="1" applyFont="1" applyFill="1" applyBorder="1" applyAlignment="1">
      <alignment horizontal="left"/>
    </xf>
    <xf numFmtId="43" fontId="3" fillId="2" borderId="17" xfId="2" applyFont="1" applyFill="1" applyBorder="1"/>
    <xf numFmtId="43" fontId="3" fillId="2" borderId="18" xfId="2" applyFont="1" applyFill="1" applyBorder="1" applyAlignment="1">
      <alignment horizontal="center" vertical="center" wrapText="1"/>
    </xf>
    <xf numFmtId="43" fontId="3" fillId="2" borderId="20" xfId="0" applyNumberFormat="1" applyFont="1" applyFill="1" applyBorder="1" applyAlignment="1">
      <alignment horizontal="left" vertical="center"/>
    </xf>
    <xf numFmtId="43" fontId="3" fillId="2" borderId="20" xfId="0" applyNumberFormat="1" applyFont="1" applyFill="1" applyBorder="1" applyAlignment="1">
      <alignment horizontal="left"/>
    </xf>
    <xf numFmtId="43" fontId="3" fillId="2" borderId="20" xfId="2" applyFont="1" applyFill="1" applyBorder="1"/>
    <xf numFmtId="43" fontId="3" fillId="2" borderId="21" xfId="2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vertical="top"/>
    </xf>
    <xf numFmtId="43" fontId="12" fillId="2" borderId="20" xfId="0" applyNumberFormat="1" applyFont="1" applyFill="1" applyBorder="1" applyAlignment="1">
      <alignment horizontal="right" vertical="center"/>
    </xf>
    <xf numFmtId="43" fontId="12" fillId="2" borderId="20" xfId="0" applyNumberFormat="1" applyFont="1" applyFill="1" applyBorder="1" applyAlignment="1">
      <alignment horizontal="left" vertical="center"/>
    </xf>
    <xf numFmtId="43" fontId="9" fillId="2" borderId="20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vertical="top"/>
    </xf>
    <xf numFmtId="43" fontId="10" fillId="2" borderId="23" xfId="0" applyNumberFormat="1" applyFont="1" applyFill="1" applyBorder="1" applyAlignment="1">
      <alignment horizontal="right" vertical="center"/>
    </xf>
    <xf numFmtId="43" fontId="10" fillId="4" borderId="23" xfId="0" applyNumberFormat="1" applyFont="1" applyFill="1" applyBorder="1" applyAlignment="1">
      <alignment horizontal="right" vertical="center"/>
    </xf>
    <xf numFmtId="43" fontId="6" fillId="2" borderId="17" xfId="2" applyFont="1" applyFill="1" applyBorder="1" applyAlignment="1">
      <alignment horizontal="center" vertical="center" wrapText="1"/>
    </xf>
    <xf numFmtId="43" fontId="6" fillId="2" borderId="20" xfId="2" applyFont="1" applyFill="1" applyBorder="1" applyAlignment="1">
      <alignment horizontal="center" vertical="center" wrapText="1"/>
    </xf>
    <xf numFmtId="43" fontId="3" fillId="2" borderId="17" xfId="0" applyNumberFormat="1" applyFont="1" applyFill="1" applyBorder="1" applyAlignment="1">
      <alignment horizontal="right" vertical="center"/>
    </xf>
    <xf numFmtId="43" fontId="7" fillId="2" borderId="21" xfId="2" applyFont="1" applyFill="1" applyBorder="1" applyAlignment="1">
      <alignment horizontal="center" vertical="center" wrapText="1"/>
    </xf>
    <xf numFmtId="43" fontId="15" fillId="2" borderId="20" xfId="2" applyFont="1" applyFill="1" applyBorder="1" applyAlignment="1">
      <alignment horizontal="center" vertical="center" wrapText="1"/>
    </xf>
    <xf numFmtId="43" fontId="10" fillId="5" borderId="1" xfId="2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top"/>
    </xf>
    <xf numFmtId="0" fontId="12" fillId="2" borderId="31" xfId="0" applyFont="1" applyFill="1" applyBorder="1" applyAlignment="1">
      <alignment vertical="top"/>
    </xf>
    <xf numFmtId="0" fontId="3" fillId="2" borderId="32" xfId="0" applyFont="1" applyFill="1" applyBorder="1" applyAlignment="1">
      <alignment vertical="top"/>
    </xf>
    <xf numFmtId="43" fontId="3" fillId="2" borderId="38" xfId="0" applyNumberFormat="1" applyFont="1" applyFill="1" applyBorder="1" applyAlignment="1">
      <alignment horizontal="left" vertical="center"/>
    </xf>
    <xf numFmtId="43" fontId="3" fillId="2" borderId="38" xfId="0" applyNumberFormat="1" applyFont="1" applyFill="1" applyBorder="1" applyAlignment="1">
      <alignment horizontal="left"/>
    </xf>
    <xf numFmtId="43" fontId="3" fillId="2" borderId="38" xfId="2" applyFont="1" applyFill="1" applyBorder="1"/>
    <xf numFmtId="43" fontId="3" fillId="2" borderId="39" xfId="2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vertical="top"/>
    </xf>
    <xf numFmtId="43" fontId="10" fillId="0" borderId="3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3" fontId="10" fillId="0" borderId="0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3" fillId="2" borderId="48" xfId="0" applyFont="1" applyFill="1" applyBorder="1" applyAlignment="1">
      <alignment vertical="top"/>
    </xf>
    <xf numFmtId="43" fontId="3" fillId="2" borderId="48" xfId="0" applyNumberFormat="1" applyFont="1" applyFill="1" applyBorder="1" applyAlignment="1">
      <alignment horizontal="right" vertical="center"/>
    </xf>
    <xf numFmtId="43" fontId="6" fillId="2" borderId="48" xfId="2" applyFont="1" applyFill="1" applyBorder="1" applyAlignment="1">
      <alignment horizontal="center" vertical="center" wrapText="1"/>
    </xf>
    <xf numFmtId="43" fontId="3" fillId="2" borderId="45" xfId="2" applyFont="1" applyFill="1" applyBorder="1" applyAlignment="1">
      <alignment horizontal="center" vertical="center" wrapText="1"/>
    </xf>
    <xf numFmtId="43" fontId="10" fillId="0" borderId="0" xfId="0" applyNumberFormat="1" applyFont="1" applyFill="1" applyBorder="1" applyAlignment="1"/>
    <xf numFmtId="43" fontId="3" fillId="2" borderId="57" xfId="2" applyFont="1" applyFill="1" applyBorder="1" applyAlignment="1">
      <alignment horizontal="center" vertical="center" wrapText="1"/>
    </xf>
    <xf numFmtId="43" fontId="10" fillId="4" borderId="49" xfId="0" applyNumberFormat="1" applyFont="1" applyFill="1" applyBorder="1" applyAlignment="1">
      <alignment horizontal="right" vertical="center"/>
    </xf>
    <xf numFmtId="0" fontId="13" fillId="0" borderId="0" xfId="5" applyFont="1" applyBorder="1" applyAlignment="1"/>
    <xf numFmtId="0" fontId="3" fillId="0" borderId="0" xfId="5"/>
    <xf numFmtId="0" fontId="13" fillId="0" borderId="63" xfId="5" applyFont="1" applyBorder="1" applyAlignment="1">
      <alignment horizontal="center"/>
    </xf>
    <xf numFmtId="0" fontId="13" fillId="0" borderId="0" xfId="5" applyFont="1" applyBorder="1" applyAlignment="1">
      <alignment horizontal="center"/>
    </xf>
    <xf numFmtId="0" fontId="18" fillId="0" borderId="63" xfId="5" applyFont="1" applyBorder="1"/>
    <xf numFmtId="0" fontId="19" fillId="6" borderId="36" xfId="5" applyFont="1" applyFill="1" applyBorder="1" applyAlignment="1">
      <alignment horizontal="center" vertical="center"/>
    </xf>
    <xf numFmtId="0" fontId="19" fillId="6" borderId="35" xfId="5" applyFont="1" applyFill="1" applyBorder="1" applyAlignment="1">
      <alignment horizontal="center" vertical="center"/>
    </xf>
    <xf numFmtId="0" fontId="18" fillId="0" borderId="0" xfId="5" applyFont="1" applyBorder="1"/>
    <xf numFmtId="0" fontId="18" fillId="0" borderId="0" xfId="5" applyFont="1"/>
    <xf numFmtId="0" fontId="3" fillId="0" borderId="63" xfId="5" applyBorder="1"/>
    <xf numFmtId="0" fontId="18" fillId="0" borderId="40" xfId="5" applyFont="1" applyBorder="1"/>
    <xf numFmtId="0" fontId="3" fillId="0" borderId="0" xfId="5" applyBorder="1"/>
    <xf numFmtId="0" fontId="18" fillId="0" borderId="19" xfId="5" applyFont="1" applyBorder="1"/>
    <xf numFmtId="43" fontId="18" fillId="0" borderId="21" xfId="5" applyNumberFormat="1" applyFont="1" applyBorder="1" applyAlignment="1">
      <alignment horizontal="center" vertical="center"/>
    </xf>
    <xf numFmtId="0" fontId="18" fillId="0" borderId="19" xfId="5" applyFont="1" applyBorder="1" applyAlignment="1">
      <alignment wrapText="1"/>
    </xf>
    <xf numFmtId="0" fontId="18" fillId="0" borderId="19" xfId="5" applyFont="1" applyFill="1" applyBorder="1"/>
    <xf numFmtId="43" fontId="18" fillId="0" borderId="21" xfId="5" applyNumberFormat="1" applyFont="1" applyBorder="1"/>
    <xf numFmtId="0" fontId="18" fillId="0" borderId="44" xfId="5" applyFont="1" applyBorder="1"/>
    <xf numFmtId="43" fontId="18" fillId="0" borderId="45" xfId="5" applyNumberFormat="1" applyFont="1" applyBorder="1"/>
    <xf numFmtId="0" fontId="18" fillId="0" borderId="46" xfId="5" applyFont="1" applyBorder="1"/>
    <xf numFmtId="43" fontId="18" fillId="0" borderId="47" xfId="5" applyNumberFormat="1" applyFont="1" applyBorder="1"/>
    <xf numFmtId="0" fontId="3" fillId="0" borderId="64" xfId="5" applyBorder="1"/>
    <xf numFmtId="0" fontId="3" fillId="0" borderId="65" xfId="5" applyBorder="1"/>
    <xf numFmtId="43" fontId="10" fillId="7" borderId="24" xfId="0" applyNumberFormat="1" applyFont="1" applyFill="1" applyBorder="1" applyAlignment="1">
      <alignment horizontal="right" vertical="center"/>
    </xf>
    <xf numFmtId="43" fontId="10" fillId="7" borderId="47" xfId="0" applyNumberFormat="1" applyFont="1" applyFill="1" applyBorder="1" applyAlignment="1">
      <alignment horizontal="right" vertical="center"/>
    </xf>
    <xf numFmtId="43" fontId="17" fillId="5" borderId="67" xfId="2" applyFont="1" applyFill="1" applyBorder="1" applyAlignment="1">
      <alignment horizontal="center" vertical="center" wrapText="1"/>
    </xf>
    <xf numFmtId="43" fontId="18" fillId="0" borderId="39" xfId="5" applyNumberFormat="1" applyFont="1" applyBorder="1"/>
    <xf numFmtId="0" fontId="19" fillId="6" borderId="37" xfId="5" applyFont="1" applyFill="1" applyBorder="1" applyAlignment="1">
      <alignment horizontal="center" vertical="center"/>
    </xf>
    <xf numFmtId="0" fontId="0" fillId="2" borderId="0" xfId="0" applyFill="1"/>
    <xf numFmtId="43" fontId="10" fillId="2" borderId="0" xfId="0" applyNumberFormat="1" applyFont="1" applyFill="1" applyBorder="1" applyAlignment="1">
      <alignment horizontal="right" vertical="center"/>
    </xf>
    <xf numFmtId="43" fontId="17" fillId="5" borderId="69" xfId="2" applyFont="1" applyFill="1" applyBorder="1" applyAlignment="1">
      <alignment horizontal="center" vertical="center" wrapText="1"/>
    </xf>
    <xf numFmtId="43" fontId="20" fillId="2" borderId="20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/>
    </xf>
    <xf numFmtId="43" fontId="13" fillId="2" borderId="51" xfId="2" applyFont="1" applyFill="1" applyBorder="1" applyAlignment="1">
      <alignment horizontal="center" vertical="center" wrapText="1"/>
    </xf>
    <xf numFmtId="43" fontId="20" fillId="2" borderId="17" xfId="2" applyFont="1" applyFill="1" applyBorder="1" applyAlignment="1">
      <alignment horizontal="center" vertical="center" wrapText="1"/>
    </xf>
    <xf numFmtId="43" fontId="9" fillId="2" borderId="57" xfId="2" applyFont="1" applyFill="1" applyBorder="1" applyAlignment="1">
      <alignment horizontal="center" vertical="center" wrapText="1"/>
    </xf>
    <xf numFmtId="43" fontId="9" fillId="2" borderId="51" xfId="2" applyFont="1" applyFill="1" applyBorder="1" applyAlignment="1">
      <alignment horizontal="center" vertical="center" wrapText="1"/>
    </xf>
    <xf numFmtId="43" fontId="9" fillId="2" borderId="17" xfId="2" applyFont="1" applyFill="1" applyBorder="1"/>
    <xf numFmtId="43" fontId="9" fillId="2" borderId="20" xfId="2" applyFont="1" applyFill="1" applyBorder="1"/>
    <xf numFmtId="0" fontId="9" fillId="2" borderId="23" xfId="0" applyFont="1" applyFill="1" applyBorder="1" applyAlignment="1">
      <alignment vertical="top"/>
    </xf>
    <xf numFmtId="0" fontId="3" fillId="8" borderId="48" xfId="0" applyFont="1" applyFill="1" applyBorder="1" applyAlignment="1">
      <alignment vertical="top"/>
    </xf>
    <xf numFmtId="43" fontId="9" fillId="8" borderId="17" xfId="2" applyFont="1" applyFill="1" applyBorder="1"/>
    <xf numFmtId="0" fontId="9" fillId="8" borderId="23" xfId="0" applyFont="1" applyFill="1" applyBorder="1" applyAlignment="1">
      <alignment vertical="top"/>
    </xf>
    <xf numFmtId="43" fontId="9" fillId="8" borderId="49" xfId="2" applyFont="1" applyFill="1" applyBorder="1"/>
    <xf numFmtId="43" fontId="9" fillId="8" borderId="20" xfId="2" applyFont="1" applyFill="1" applyBorder="1"/>
    <xf numFmtId="43" fontId="9" fillId="8" borderId="57" xfId="2" applyFont="1" applyFill="1" applyBorder="1" applyAlignment="1">
      <alignment horizontal="center" vertical="center" wrapText="1"/>
    </xf>
    <xf numFmtId="43" fontId="9" fillId="8" borderId="51" xfId="2" applyFont="1" applyFill="1" applyBorder="1" applyAlignment="1">
      <alignment horizontal="center" vertical="center" wrapText="1"/>
    </xf>
    <xf numFmtId="43" fontId="10" fillId="2" borderId="71" xfId="2" applyFont="1" applyFill="1" applyBorder="1" applyAlignment="1">
      <alignment horizontal="center" vertical="center" wrapText="1"/>
    </xf>
    <xf numFmtId="43" fontId="20" fillId="8" borderId="17" xfId="2" applyFont="1" applyFill="1" applyBorder="1" applyAlignment="1">
      <alignment horizontal="center" vertical="center" wrapText="1"/>
    </xf>
    <xf numFmtId="43" fontId="20" fillId="8" borderId="20" xfId="2" applyFont="1" applyFill="1" applyBorder="1" applyAlignment="1">
      <alignment horizontal="center" vertical="center" wrapText="1"/>
    </xf>
    <xf numFmtId="43" fontId="20" fillId="8" borderId="48" xfId="2" applyFont="1" applyFill="1" applyBorder="1" applyAlignment="1">
      <alignment horizontal="center" vertical="center" wrapText="1"/>
    </xf>
    <xf numFmtId="43" fontId="9" fillId="8" borderId="58" xfId="2" applyFont="1" applyFill="1" applyBorder="1" applyAlignment="1">
      <alignment horizontal="center" vertical="center" wrapText="1"/>
    </xf>
    <xf numFmtId="43" fontId="13" fillId="8" borderId="51" xfId="2" applyFont="1" applyFill="1" applyBorder="1" applyAlignment="1">
      <alignment horizontal="center" vertical="center" wrapText="1"/>
    </xf>
    <xf numFmtId="43" fontId="10" fillId="8" borderId="71" xfId="2" applyFont="1" applyFill="1" applyBorder="1" applyAlignment="1">
      <alignment horizontal="center" vertical="center" wrapText="1"/>
    </xf>
    <xf numFmtId="43" fontId="3" fillId="2" borderId="72" xfId="2" applyFont="1" applyFill="1" applyBorder="1" applyAlignment="1">
      <alignment horizontal="center" vertical="center" wrapText="1"/>
    </xf>
    <xf numFmtId="43" fontId="10" fillId="2" borderId="50" xfId="2" applyFont="1" applyFill="1" applyBorder="1" applyAlignment="1">
      <alignment horizontal="center" vertical="center" wrapText="1"/>
    </xf>
    <xf numFmtId="43" fontId="10" fillId="2" borderId="58" xfId="2" applyFont="1" applyFill="1" applyBorder="1" applyAlignment="1">
      <alignment horizontal="center" vertical="center" wrapText="1"/>
    </xf>
    <xf numFmtId="43" fontId="10" fillId="2" borderId="74" xfId="2" applyFont="1" applyFill="1" applyBorder="1" applyAlignment="1">
      <alignment horizontal="center" vertical="center" wrapText="1"/>
    </xf>
    <xf numFmtId="43" fontId="3" fillId="2" borderId="23" xfId="2" applyFont="1" applyFill="1" applyBorder="1"/>
    <xf numFmtId="43" fontId="3" fillId="8" borderId="48" xfId="2" applyFont="1" applyFill="1" applyBorder="1"/>
    <xf numFmtId="43" fontId="3" fillId="8" borderId="58" xfId="2" applyFont="1" applyFill="1" applyBorder="1" applyAlignment="1">
      <alignment horizontal="center" vertical="center" wrapText="1"/>
    </xf>
    <xf numFmtId="43" fontId="10" fillId="8" borderId="50" xfId="2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vertical="top"/>
    </xf>
    <xf numFmtId="43" fontId="10" fillId="8" borderId="23" xfId="0" applyNumberFormat="1" applyFont="1" applyFill="1" applyBorder="1" applyAlignment="1">
      <alignment horizontal="right" vertical="center"/>
    </xf>
    <xf numFmtId="43" fontId="10" fillId="8" borderId="55" xfId="0" applyNumberFormat="1" applyFont="1" applyFill="1" applyBorder="1" applyAlignment="1">
      <alignment horizontal="right" vertical="center"/>
    </xf>
    <xf numFmtId="43" fontId="3" fillId="8" borderId="17" xfId="2" applyFont="1" applyFill="1" applyBorder="1"/>
    <xf numFmtId="43" fontId="3" fillId="8" borderId="57" xfId="2" applyFont="1" applyFill="1" applyBorder="1" applyAlignment="1">
      <alignment horizontal="center" vertical="center" wrapText="1"/>
    </xf>
    <xf numFmtId="43" fontId="10" fillId="8" borderId="58" xfId="2" applyFont="1" applyFill="1" applyBorder="1" applyAlignment="1">
      <alignment horizontal="center" vertical="center" wrapText="1"/>
    </xf>
    <xf numFmtId="43" fontId="10" fillId="8" borderId="71" xfId="0" applyNumberFormat="1" applyFont="1" applyFill="1" applyBorder="1" applyAlignment="1">
      <alignment horizontal="right" vertical="center"/>
    </xf>
    <xf numFmtId="43" fontId="10" fillId="2" borderId="55" xfId="0" applyNumberFormat="1" applyFont="1" applyFill="1" applyBorder="1" applyAlignment="1">
      <alignment horizontal="right" vertical="center"/>
    </xf>
    <xf numFmtId="43" fontId="10" fillId="2" borderId="71" xfId="0" applyNumberFormat="1" applyFont="1" applyFill="1" applyBorder="1" applyAlignment="1">
      <alignment horizontal="right" vertical="center"/>
    </xf>
    <xf numFmtId="43" fontId="10" fillId="2" borderId="52" xfId="0" applyNumberFormat="1" applyFont="1" applyFill="1" applyBorder="1" applyAlignment="1">
      <alignment horizontal="right" vertical="center"/>
    </xf>
    <xf numFmtId="43" fontId="3" fillId="8" borderId="23" xfId="2" applyFont="1" applyFill="1" applyBorder="1"/>
    <xf numFmtId="43" fontId="10" fillId="8" borderId="49" xfId="0" applyNumberFormat="1" applyFont="1" applyFill="1" applyBorder="1" applyAlignment="1">
      <alignment horizontal="right" vertical="center"/>
    </xf>
    <xf numFmtId="43" fontId="10" fillId="8" borderId="52" xfId="0" applyNumberFormat="1" applyFont="1" applyFill="1" applyBorder="1" applyAlignment="1">
      <alignment horizontal="right" vertical="center"/>
    </xf>
    <xf numFmtId="0" fontId="9" fillId="8" borderId="49" xfId="0" applyFont="1" applyFill="1" applyBorder="1" applyAlignment="1">
      <alignment vertical="top"/>
    </xf>
    <xf numFmtId="43" fontId="3" fillId="2" borderId="23" xfId="0" applyNumberFormat="1" applyFont="1" applyFill="1" applyBorder="1" applyAlignment="1">
      <alignment horizontal="right" vertical="center"/>
    </xf>
    <xf numFmtId="43" fontId="3" fillId="2" borderId="49" xfId="0" applyNumberFormat="1" applyFont="1" applyFill="1" applyBorder="1" applyAlignment="1">
      <alignment horizontal="right" vertical="center"/>
    </xf>
    <xf numFmtId="43" fontId="10" fillId="2" borderId="73" xfId="0" applyNumberFormat="1" applyFont="1" applyFill="1" applyBorder="1" applyAlignment="1">
      <alignment horizontal="right" vertical="center"/>
    </xf>
    <xf numFmtId="43" fontId="10" fillId="8" borderId="72" xfId="2" applyFont="1" applyFill="1" applyBorder="1" applyAlignment="1">
      <alignment horizontal="center" vertical="center" wrapText="1"/>
    </xf>
    <xf numFmtId="43" fontId="10" fillId="8" borderId="73" xfId="0" applyNumberFormat="1" applyFont="1" applyFill="1" applyBorder="1" applyAlignment="1">
      <alignment horizontal="right" vertical="center"/>
    </xf>
    <xf numFmtId="43" fontId="10" fillId="8" borderId="74" xfId="2" applyFont="1" applyFill="1" applyBorder="1" applyAlignment="1">
      <alignment horizontal="center" vertical="center" wrapText="1"/>
    </xf>
    <xf numFmtId="43" fontId="10" fillId="8" borderId="75" xfId="0" applyNumberFormat="1" applyFont="1" applyFill="1" applyBorder="1" applyAlignment="1">
      <alignment horizontal="right" vertical="center"/>
    </xf>
    <xf numFmtId="43" fontId="7" fillId="8" borderId="55" xfId="2" applyFont="1" applyFill="1" applyBorder="1" applyAlignment="1">
      <alignment horizontal="center" vertical="center" wrapText="1"/>
    </xf>
    <xf numFmtId="43" fontId="7" fillId="2" borderId="55" xfId="2" applyFont="1" applyFill="1" applyBorder="1" applyAlignment="1">
      <alignment horizontal="center" vertical="center" wrapText="1"/>
    </xf>
    <xf numFmtId="43" fontId="7" fillId="8" borderId="52" xfId="2" applyFont="1" applyFill="1" applyBorder="1" applyAlignment="1">
      <alignment horizontal="center" vertical="center" wrapText="1"/>
    </xf>
    <xf numFmtId="43" fontId="3" fillId="8" borderId="72" xfId="2" applyFont="1" applyFill="1" applyBorder="1" applyAlignment="1">
      <alignment horizontal="center" vertical="center" wrapText="1"/>
    </xf>
    <xf numFmtId="43" fontId="7" fillId="8" borderId="73" xfId="2" applyFont="1" applyFill="1" applyBorder="1" applyAlignment="1">
      <alignment horizontal="center" vertical="center" wrapText="1"/>
    </xf>
    <xf numFmtId="43" fontId="7" fillId="2" borderId="73" xfId="2" applyFont="1" applyFill="1" applyBorder="1" applyAlignment="1">
      <alignment horizontal="center" vertical="center" wrapText="1"/>
    </xf>
    <xf numFmtId="43" fontId="7" fillId="8" borderId="75" xfId="2" applyFont="1" applyFill="1" applyBorder="1" applyAlignment="1">
      <alignment horizontal="center" vertical="center" wrapText="1"/>
    </xf>
    <xf numFmtId="43" fontId="3" fillId="8" borderId="38" xfId="2" applyFont="1" applyFill="1" applyBorder="1"/>
    <xf numFmtId="43" fontId="3" fillId="8" borderId="38" xfId="2" applyFont="1" applyFill="1" applyBorder="1" applyAlignment="1">
      <alignment horizontal="center" vertical="center" wrapText="1"/>
    </xf>
    <xf numFmtId="43" fontId="3" fillId="8" borderId="23" xfId="0" applyNumberFormat="1" applyFont="1" applyFill="1" applyBorder="1" applyAlignment="1">
      <alignment horizontal="right" vertical="center"/>
    </xf>
    <xf numFmtId="43" fontId="10" fillId="8" borderId="57" xfId="2" applyFont="1" applyFill="1" applyBorder="1" applyAlignment="1">
      <alignment horizontal="center" vertical="center" wrapText="1"/>
    </xf>
    <xf numFmtId="43" fontId="10" fillId="8" borderId="76" xfId="2" applyFont="1" applyFill="1" applyBorder="1" applyAlignment="1">
      <alignment horizontal="center" vertical="center" wrapText="1"/>
    </xf>
    <xf numFmtId="43" fontId="3" fillId="8" borderId="49" xfId="0" applyNumberFormat="1" applyFont="1" applyFill="1" applyBorder="1" applyAlignment="1">
      <alignment horizontal="right" vertical="center"/>
    </xf>
    <xf numFmtId="43" fontId="12" fillId="8" borderId="17" xfId="2" applyFont="1" applyFill="1" applyBorder="1"/>
    <xf numFmtId="43" fontId="12" fillId="8" borderId="51" xfId="2" applyFont="1" applyFill="1" applyBorder="1"/>
    <xf numFmtId="43" fontId="12" fillId="8" borderId="52" xfId="2" applyFont="1" applyFill="1" applyBorder="1"/>
    <xf numFmtId="43" fontId="10" fillId="2" borderId="70" xfId="2" applyFont="1" applyFill="1" applyBorder="1" applyAlignment="1">
      <alignment horizontal="center" vertical="center" wrapText="1"/>
    </xf>
    <xf numFmtId="43" fontId="10" fillId="8" borderId="70" xfId="2" applyFont="1" applyFill="1" applyBorder="1" applyAlignment="1">
      <alignment horizontal="center" vertical="center" wrapText="1"/>
    </xf>
    <xf numFmtId="43" fontId="10" fillId="8" borderId="60" xfId="2" applyFont="1" applyFill="1" applyBorder="1" applyAlignment="1">
      <alignment horizontal="center" vertical="center" wrapText="1"/>
    </xf>
    <xf numFmtId="43" fontId="10" fillId="8" borderId="73" xfId="2" applyFont="1" applyFill="1" applyBorder="1" applyAlignment="1">
      <alignment horizontal="center" vertical="center" wrapText="1"/>
    </xf>
    <xf numFmtId="43" fontId="10" fillId="2" borderId="73" xfId="2" applyFont="1" applyFill="1" applyBorder="1" applyAlignment="1">
      <alignment horizontal="center" vertical="center" wrapText="1"/>
    </xf>
    <xf numFmtId="43" fontId="10" fillId="8" borderId="75" xfId="2" applyFont="1" applyFill="1" applyBorder="1" applyAlignment="1">
      <alignment horizontal="center" vertical="center" wrapText="1"/>
    </xf>
    <xf numFmtId="43" fontId="10" fillId="8" borderId="77" xfId="2" applyFont="1" applyFill="1" applyBorder="1" applyAlignment="1">
      <alignment horizontal="center" vertical="center" wrapText="1"/>
    </xf>
    <xf numFmtId="43" fontId="12" fillId="2" borderId="17" xfId="2" applyFont="1" applyFill="1" applyBorder="1"/>
    <xf numFmtId="43" fontId="12" fillId="2" borderId="51" xfId="2" applyFont="1" applyFill="1" applyBorder="1"/>
    <xf numFmtId="43" fontId="10" fillId="2" borderId="59" xfId="2" applyFont="1" applyFill="1" applyBorder="1" applyAlignment="1">
      <alignment horizontal="center" vertical="center" wrapText="1"/>
    </xf>
    <xf numFmtId="43" fontId="10" fillId="8" borderId="59" xfId="2" applyFont="1" applyFill="1" applyBorder="1" applyAlignment="1">
      <alignment horizontal="center" vertical="center" wrapText="1"/>
    </xf>
    <xf numFmtId="43" fontId="10" fillId="8" borderId="71" xfId="0" applyNumberFormat="1" applyFont="1" applyFill="1" applyBorder="1" applyAlignment="1">
      <alignment vertical="center"/>
    </xf>
    <xf numFmtId="43" fontId="10" fillId="2" borderId="71" xfId="0" applyNumberFormat="1" applyFont="1" applyFill="1" applyBorder="1" applyAlignment="1">
      <alignment vertical="center"/>
    </xf>
    <xf numFmtId="43" fontId="10" fillId="8" borderId="60" xfId="0" applyNumberFormat="1" applyFont="1" applyFill="1" applyBorder="1" applyAlignment="1">
      <alignment vertical="center"/>
    </xf>
    <xf numFmtId="43" fontId="10" fillId="8" borderId="72" xfId="0" applyNumberFormat="1" applyFont="1" applyFill="1" applyBorder="1" applyAlignment="1">
      <alignment horizontal="right" vertical="center"/>
    </xf>
    <xf numFmtId="43" fontId="10" fillId="2" borderId="74" xfId="0" applyNumberFormat="1" applyFont="1" applyFill="1" applyBorder="1" applyAlignment="1">
      <alignment horizontal="right" vertical="center"/>
    </xf>
    <xf numFmtId="43" fontId="10" fillId="8" borderId="74" xfId="0" applyNumberFormat="1" applyFont="1" applyFill="1" applyBorder="1" applyAlignment="1">
      <alignment horizontal="right" vertical="center"/>
    </xf>
    <xf numFmtId="43" fontId="10" fillId="2" borderId="78" xfId="2" applyFont="1" applyFill="1" applyBorder="1" applyAlignment="1">
      <alignment horizontal="center" vertical="center" wrapText="1"/>
    </xf>
    <xf numFmtId="43" fontId="10" fillId="8" borderId="73" xfId="0" applyNumberFormat="1" applyFont="1" applyFill="1" applyBorder="1" applyAlignment="1">
      <alignment vertical="center"/>
    </xf>
    <xf numFmtId="43" fontId="10" fillId="2" borderId="73" xfId="0" applyNumberFormat="1" applyFont="1" applyFill="1" applyBorder="1" applyAlignment="1">
      <alignment vertical="center"/>
    </xf>
    <xf numFmtId="43" fontId="10" fillId="8" borderId="75" xfId="0" applyNumberFormat="1" applyFont="1" applyFill="1" applyBorder="1" applyAlignment="1">
      <alignment vertical="center"/>
    </xf>
    <xf numFmtId="0" fontId="12" fillId="2" borderId="0" xfId="0" applyFont="1" applyFill="1"/>
    <xf numFmtId="43" fontId="3" fillId="2" borderId="38" xfId="2" applyFont="1" applyFill="1" applyBorder="1" applyAlignment="1">
      <alignment horizontal="center" vertical="center" wrapText="1"/>
    </xf>
    <xf numFmtId="43" fontId="10" fillId="2" borderId="72" xfId="2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vertical="top"/>
    </xf>
    <xf numFmtId="43" fontId="3" fillId="8" borderId="76" xfId="2" applyFont="1" applyFill="1" applyBorder="1" applyAlignment="1">
      <alignment horizontal="center" vertical="center" wrapText="1"/>
    </xf>
    <xf numFmtId="43" fontId="10" fillId="8" borderId="79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3" fontId="10" fillId="8" borderId="77" xfId="0" applyNumberFormat="1" applyFont="1" applyFill="1" applyBorder="1" applyAlignment="1">
      <alignment horizontal="center" vertical="center" wrapText="1"/>
    </xf>
    <xf numFmtId="43" fontId="10" fillId="2" borderId="70" xfId="0" applyNumberFormat="1" applyFont="1" applyFill="1" applyBorder="1" applyAlignment="1">
      <alignment horizontal="center" vertical="center" wrapText="1"/>
    </xf>
    <xf numFmtId="43" fontId="10" fillId="8" borderId="70" xfId="0" applyNumberFormat="1" applyFont="1" applyFill="1" applyBorder="1" applyAlignment="1">
      <alignment horizontal="center" vertical="center" wrapText="1"/>
    </xf>
    <xf numFmtId="43" fontId="10" fillId="8" borderId="71" xfId="0" applyNumberFormat="1" applyFont="1" applyFill="1" applyBorder="1" applyAlignment="1">
      <alignment horizontal="center" vertical="center"/>
    </xf>
    <xf numFmtId="43" fontId="10" fillId="2" borderId="71" xfId="0" applyNumberFormat="1" applyFont="1" applyFill="1" applyBorder="1" applyAlignment="1">
      <alignment horizontal="center" vertical="center"/>
    </xf>
    <xf numFmtId="43" fontId="9" fillId="2" borderId="58" xfId="2" applyFont="1" applyFill="1" applyBorder="1" applyAlignment="1">
      <alignment horizontal="center" vertical="center" wrapText="1"/>
    </xf>
    <xf numFmtId="43" fontId="9" fillId="8" borderId="56" xfId="2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 wrapText="1"/>
    </xf>
    <xf numFmtId="43" fontId="3" fillId="2" borderId="20" xfId="2" applyFont="1" applyFill="1" applyBorder="1" applyAlignment="1">
      <alignment horizontal="center" vertical="center" wrapText="1"/>
    </xf>
    <xf numFmtId="43" fontId="10" fillId="2" borderId="20" xfId="2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center" wrapText="1"/>
    </xf>
    <xf numFmtId="0" fontId="3" fillId="2" borderId="4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3" fontId="10" fillId="2" borderId="21" xfId="2" applyFont="1" applyFill="1" applyBorder="1" applyAlignment="1">
      <alignment horizontal="center" vertical="center" wrapText="1"/>
    </xf>
    <xf numFmtId="43" fontId="10" fillId="2" borderId="66" xfId="2" applyFont="1" applyFill="1" applyBorder="1" applyAlignment="1">
      <alignment horizontal="center" vertical="center" wrapText="1"/>
    </xf>
    <xf numFmtId="43" fontId="9" fillId="2" borderId="48" xfId="2" applyFont="1" applyFill="1" applyBorder="1" applyAlignment="1">
      <alignment horizontal="center" vertical="center" wrapText="1"/>
    </xf>
    <xf numFmtId="43" fontId="3" fillId="2" borderId="48" xfId="2" applyFont="1" applyFill="1" applyBorder="1" applyAlignment="1">
      <alignment horizontal="center" vertical="center" wrapText="1"/>
    </xf>
    <xf numFmtId="43" fontId="10" fillId="2" borderId="48" xfId="2" applyFont="1" applyFill="1" applyBorder="1" applyAlignment="1">
      <alignment horizontal="center" vertical="center" wrapText="1"/>
    </xf>
    <xf numFmtId="43" fontId="10" fillId="2" borderId="45" xfId="2" applyFont="1" applyFill="1" applyBorder="1" applyAlignment="1">
      <alignment horizontal="center" vertical="center" wrapText="1"/>
    </xf>
    <xf numFmtId="43" fontId="9" fillId="2" borderId="20" xfId="2" applyFont="1" applyFill="1" applyBorder="1" applyAlignment="1">
      <alignment horizontal="center" vertical="center" wrapText="1"/>
    </xf>
    <xf numFmtId="43" fontId="9" fillId="2" borderId="33" xfId="2" applyFont="1" applyFill="1" applyBorder="1" applyAlignment="1">
      <alignment horizontal="center" vertical="center" wrapText="1"/>
    </xf>
    <xf numFmtId="43" fontId="3" fillId="2" borderId="33" xfId="2" applyNumberFormat="1" applyFont="1" applyFill="1" applyBorder="1" applyAlignment="1">
      <alignment horizontal="center" vertical="center" wrapText="1"/>
    </xf>
    <xf numFmtId="43" fontId="9" fillId="2" borderId="23" xfId="2" applyFont="1" applyFill="1" applyBorder="1" applyAlignment="1">
      <alignment horizontal="center" vertical="center" wrapText="1"/>
    </xf>
    <xf numFmtId="43" fontId="3" fillId="2" borderId="23" xfId="2" applyNumberFormat="1" applyFont="1" applyFill="1" applyBorder="1" applyAlignment="1">
      <alignment horizontal="center" vertical="center" wrapText="1"/>
    </xf>
    <xf numFmtId="43" fontId="10" fillId="2" borderId="23" xfId="2" applyFont="1" applyFill="1" applyBorder="1" applyAlignment="1">
      <alignment horizontal="center" vertical="center" wrapText="1"/>
    </xf>
    <xf numFmtId="43" fontId="10" fillId="2" borderId="24" xfId="2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71" xfId="0" applyFont="1" applyFill="1" applyBorder="1" applyAlignment="1">
      <alignment vertical="center" wrapText="1"/>
    </xf>
    <xf numFmtId="43" fontId="10" fillId="2" borderId="33" xfId="2" applyFont="1" applyFill="1" applyBorder="1" applyAlignment="1">
      <alignment horizontal="center" vertical="center" wrapText="1"/>
    </xf>
    <xf numFmtId="43" fontId="3" fillId="2" borderId="17" xfId="2" applyNumberFormat="1" applyFont="1" applyFill="1" applyBorder="1" applyAlignment="1">
      <alignment horizontal="center" vertical="center" wrapText="1"/>
    </xf>
    <xf numFmtId="43" fontId="9" fillId="2" borderId="20" xfId="2" applyNumberFormat="1" applyFont="1" applyFill="1" applyBorder="1"/>
    <xf numFmtId="43" fontId="10" fillId="2" borderId="20" xfId="2" applyNumberFormat="1" applyFont="1" applyFill="1" applyBorder="1" applyAlignment="1">
      <alignment horizontal="center" vertical="center" wrapText="1"/>
    </xf>
    <xf numFmtId="43" fontId="3" fillId="2" borderId="20" xfId="2" applyNumberFormat="1" applyFont="1" applyFill="1" applyBorder="1" applyAlignment="1">
      <alignment horizontal="center"/>
    </xf>
    <xf numFmtId="0" fontId="3" fillId="2" borderId="44" xfId="0" applyFont="1" applyFill="1" applyBorder="1" applyAlignment="1">
      <alignment vertical="center" wrapText="1"/>
    </xf>
    <xf numFmtId="43" fontId="3" fillId="2" borderId="48" xfId="2" applyNumberFormat="1" applyFont="1" applyFill="1" applyBorder="1" applyAlignment="1">
      <alignment horizontal="center" vertical="center" wrapText="1"/>
    </xf>
    <xf numFmtId="43" fontId="10" fillId="2" borderId="21" xfId="2" applyNumberFormat="1" applyFont="1" applyFill="1" applyBorder="1" applyAlignment="1">
      <alignment horizontal="center" vertical="center" wrapText="1"/>
    </xf>
    <xf numFmtId="43" fontId="9" fillId="2" borderId="17" xfId="2" applyNumberFormat="1" applyFont="1" applyFill="1" applyBorder="1" applyAlignment="1">
      <alignment horizontal="center" vertical="center" wrapText="1"/>
    </xf>
    <xf numFmtId="43" fontId="10" fillId="2" borderId="17" xfId="2" applyNumberFormat="1" applyFont="1" applyFill="1" applyBorder="1" applyAlignment="1">
      <alignment horizontal="center" vertical="center" wrapText="1"/>
    </xf>
    <xf numFmtId="43" fontId="10" fillId="2" borderId="18" xfId="2" applyNumberFormat="1" applyFont="1" applyFill="1" applyBorder="1" applyAlignment="1">
      <alignment horizontal="center" vertical="center" wrapText="1"/>
    </xf>
    <xf numFmtId="43" fontId="9" fillId="2" borderId="48" xfId="2" applyNumberFormat="1" applyFont="1" applyFill="1" applyBorder="1" applyAlignment="1">
      <alignment horizontal="center" vertical="center" wrapText="1"/>
    </xf>
    <xf numFmtId="43" fontId="10" fillId="2" borderId="48" xfId="2" applyNumberFormat="1" applyFont="1" applyFill="1" applyBorder="1" applyAlignment="1">
      <alignment horizontal="center" vertical="center" wrapText="1"/>
    </xf>
    <xf numFmtId="43" fontId="10" fillId="2" borderId="45" xfId="2" applyNumberFormat="1" applyFont="1" applyFill="1" applyBorder="1" applyAlignment="1">
      <alignment horizontal="center" vertical="center" wrapText="1"/>
    </xf>
    <xf numFmtId="43" fontId="3" fillId="2" borderId="48" xfId="2" applyNumberFormat="1" applyFont="1" applyFill="1" applyBorder="1"/>
    <xf numFmtId="43" fontId="3" fillId="2" borderId="46" xfId="2" applyFont="1" applyFill="1" applyBorder="1" applyAlignment="1">
      <alignment vertical="center" wrapText="1"/>
    </xf>
    <xf numFmtId="43" fontId="9" fillId="2" borderId="49" xfId="2" applyNumberFormat="1" applyFont="1" applyFill="1" applyBorder="1"/>
    <xf numFmtId="43" fontId="3" fillId="2" borderId="49" xfId="2" applyNumberFormat="1" applyFont="1" applyFill="1" applyBorder="1" applyAlignment="1">
      <alignment horizontal="center"/>
    </xf>
    <xf numFmtId="43" fontId="10" fillId="2" borderId="49" xfId="2" applyNumberFormat="1" applyFont="1" applyFill="1" applyBorder="1" applyAlignment="1">
      <alignment horizontal="center" vertical="center" wrapText="1"/>
    </xf>
    <xf numFmtId="43" fontId="10" fillId="2" borderId="47" xfId="2" applyNumberFormat="1" applyFont="1" applyFill="1" applyBorder="1" applyAlignment="1">
      <alignment horizontal="center" vertical="center" wrapText="1"/>
    </xf>
    <xf numFmtId="0" fontId="10" fillId="3" borderId="83" xfId="0" applyFont="1" applyFill="1" applyBorder="1" applyAlignment="1">
      <alignment vertical="center"/>
    </xf>
    <xf numFmtId="0" fontId="10" fillId="3" borderId="84" xfId="0" applyFont="1" applyFill="1" applyBorder="1" applyAlignment="1">
      <alignment vertical="center"/>
    </xf>
    <xf numFmtId="0" fontId="10" fillId="3" borderId="85" xfId="0" applyFont="1" applyFill="1" applyBorder="1" applyAlignment="1">
      <alignment vertical="center"/>
    </xf>
    <xf numFmtId="0" fontId="10" fillId="3" borderId="80" xfId="0" applyFont="1" applyFill="1" applyBorder="1" applyAlignment="1">
      <alignment vertical="center"/>
    </xf>
    <xf numFmtId="0" fontId="10" fillId="3" borderId="81" xfId="0" applyFont="1" applyFill="1" applyBorder="1" applyAlignment="1">
      <alignment vertical="center"/>
    </xf>
    <xf numFmtId="0" fontId="10" fillId="3" borderId="82" xfId="0" applyFont="1" applyFill="1" applyBorder="1" applyAlignment="1">
      <alignment vertical="center"/>
    </xf>
    <xf numFmtId="43" fontId="10" fillId="0" borderId="35" xfId="0" applyNumberFormat="1" applyFont="1" applyFill="1" applyBorder="1" applyAlignment="1">
      <alignment vertical="center"/>
    </xf>
    <xf numFmtId="43" fontId="0" fillId="0" borderId="0" xfId="0" applyNumberFormat="1"/>
    <xf numFmtId="0" fontId="10" fillId="3" borderId="3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43" fontId="10" fillId="8" borderId="73" xfId="0" applyNumberFormat="1" applyFont="1" applyFill="1" applyBorder="1" applyAlignment="1">
      <alignment horizontal="center" vertical="center"/>
    </xf>
    <xf numFmtId="43" fontId="10" fillId="2" borderId="73" xfId="0" applyNumberFormat="1" applyFont="1" applyFill="1" applyBorder="1" applyAlignment="1">
      <alignment horizontal="center" vertical="center"/>
    </xf>
    <xf numFmtId="43" fontId="10" fillId="8" borderId="74" xfId="2" applyFont="1" applyFill="1" applyBorder="1" applyAlignment="1">
      <alignment horizontal="center" vertical="center"/>
    </xf>
    <xf numFmtId="43" fontId="10" fillId="2" borderId="74" xfId="2" applyFont="1" applyFill="1" applyBorder="1" applyAlignment="1">
      <alignment horizontal="center" vertical="center"/>
    </xf>
    <xf numFmtId="43" fontId="10" fillId="2" borderId="78" xfId="2" applyFont="1" applyFill="1" applyBorder="1" applyAlignment="1">
      <alignment horizontal="center" vertical="center"/>
    </xf>
    <xf numFmtId="43" fontId="10" fillId="8" borderId="78" xfId="2" applyFont="1" applyFill="1" applyBorder="1" applyAlignment="1">
      <alignment horizontal="center" vertical="center"/>
    </xf>
    <xf numFmtId="43" fontId="10" fillId="8" borderId="73" xfId="2" applyFont="1" applyFill="1" applyBorder="1" applyAlignment="1">
      <alignment horizontal="center" vertical="center"/>
    </xf>
    <xf numFmtId="0" fontId="0" fillId="0" borderId="20" xfId="0" applyBorder="1"/>
    <xf numFmtId="0" fontId="0" fillId="0" borderId="51" xfId="0" applyBorder="1"/>
    <xf numFmtId="0" fontId="0" fillId="0" borderId="31" xfId="0" applyBorder="1"/>
    <xf numFmtId="0" fontId="10" fillId="0" borderId="90" xfId="0" applyFont="1" applyBorder="1" applyAlignment="1">
      <alignment horizontal="center" vertical="center"/>
    </xf>
    <xf numFmtId="2" fontId="10" fillId="0" borderId="91" xfId="0" applyNumberFormat="1" applyFont="1" applyBorder="1" applyAlignment="1">
      <alignment horizontal="right"/>
    </xf>
    <xf numFmtId="0" fontId="3" fillId="2" borderId="54" xfId="0" applyFont="1" applyFill="1" applyBorder="1" applyAlignment="1">
      <alignment vertical="top"/>
    </xf>
    <xf numFmtId="43" fontId="10" fillId="2" borderId="49" xfId="0" applyNumberFormat="1" applyFont="1" applyFill="1" applyBorder="1" applyAlignment="1">
      <alignment horizontal="right" vertical="center"/>
    </xf>
    <xf numFmtId="0" fontId="3" fillId="2" borderId="49" xfId="0" applyFont="1" applyFill="1" applyBorder="1" applyAlignment="1">
      <alignment vertical="top"/>
    </xf>
    <xf numFmtId="43" fontId="18" fillId="0" borderId="45" xfId="5" applyNumberFormat="1" applyFont="1" applyBorder="1" applyAlignment="1">
      <alignment horizontal="center" vertical="center"/>
    </xf>
    <xf numFmtId="0" fontId="18" fillId="0" borderId="31" xfId="5" applyFont="1" applyFill="1" applyBorder="1" applyAlignment="1">
      <alignment horizontal="center" vertical="center"/>
    </xf>
    <xf numFmtId="0" fontId="18" fillId="0" borderId="68" xfId="5" applyFont="1" applyBorder="1" applyAlignment="1">
      <alignment horizontal="center" vertical="center"/>
    </xf>
    <xf numFmtId="0" fontId="18" fillId="0" borderId="31" xfId="5" applyFont="1" applyBorder="1" applyAlignment="1">
      <alignment horizontal="center" vertical="center"/>
    </xf>
    <xf numFmtId="0" fontId="18" fillId="0" borderId="31" xfId="5" applyFont="1" applyBorder="1" applyAlignment="1">
      <alignment horizontal="center" vertical="center" wrapText="1"/>
    </xf>
    <xf numFmtId="0" fontId="18" fillId="0" borderId="54" xfId="5" applyFont="1" applyBorder="1" applyAlignment="1">
      <alignment horizontal="center" vertical="center"/>
    </xf>
    <xf numFmtId="0" fontId="18" fillId="0" borderId="53" xfId="5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4" xfId="0" applyFont="1" applyFill="1" applyBorder="1" applyAlignment="1">
      <alignment horizontal="center" vertical="center"/>
    </xf>
    <xf numFmtId="43" fontId="10" fillId="0" borderId="96" xfId="0" applyNumberFormat="1" applyFont="1" applyBorder="1"/>
    <xf numFmtId="43" fontId="10" fillId="0" borderId="91" xfId="0" applyNumberFormat="1" applyFont="1" applyBorder="1" applyAlignment="1">
      <alignment horizontal="right"/>
    </xf>
    <xf numFmtId="43" fontId="10" fillId="0" borderId="98" xfId="0" applyNumberFormat="1" applyFont="1" applyBorder="1" applyAlignment="1">
      <alignment horizontal="right"/>
    </xf>
    <xf numFmtId="0" fontId="3" fillId="2" borderId="0" xfId="5" applyFill="1" applyBorder="1"/>
    <xf numFmtId="43" fontId="10" fillId="8" borderId="99" xfId="2" applyFont="1" applyFill="1" applyBorder="1" applyAlignment="1">
      <alignment horizontal="center" vertical="center" wrapText="1"/>
    </xf>
    <xf numFmtId="43" fontId="10" fillId="8" borderId="100" xfId="2" applyFont="1" applyFill="1" applyBorder="1" applyAlignment="1">
      <alignment horizontal="center" vertical="center" wrapText="1"/>
    </xf>
    <xf numFmtId="43" fontId="10" fillId="2" borderId="101" xfId="2" applyFont="1" applyFill="1" applyBorder="1" applyAlignment="1">
      <alignment horizontal="center" vertical="center" wrapText="1"/>
    </xf>
    <xf numFmtId="43" fontId="10" fillId="2" borderId="100" xfId="2" applyFont="1" applyFill="1" applyBorder="1" applyAlignment="1">
      <alignment horizontal="center" vertical="center" wrapText="1"/>
    </xf>
    <xf numFmtId="43" fontId="10" fillId="8" borderId="101" xfId="2" applyFont="1" applyFill="1" applyBorder="1" applyAlignment="1">
      <alignment horizontal="center" vertical="center" wrapText="1"/>
    </xf>
    <xf numFmtId="43" fontId="10" fillId="8" borderId="102" xfId="2" applyFont="1" applyFill="1" applyBorder="1" applyAlignment="1">
      <alignment horizontal="center" vertical="center" wrapText="1"/>
    </xf>
    <xf numFmtId="43" fontId="10" fillId="8" borderId="103" xfId="2" applyFont="1" applyFill="1" applyBorder="1" applyAlignment="1">
      <alignment horizontal="center" vertical="center" wrapText="1"/>
    </xf>
    <xf numFmtId="43" fontId="10" fillId="8" borderId="99" xfId="0" applyNumberFormat="1" applyFont="1" applyFill="1" applyBorder="1" applyAlignment="1">
      <alignment horizontal="right" vertical="center"/>
    </xf>
    <xf numFmtId="43" fontId="10" fillId="2" borderId="101" xfId="0" applyNumberFormat="1" applyFont="1" applyFill="1" applyBorder="1" applyAlignment="1">
      <alignment horizontal="right" vertical="center"/>
    </xf>
    <xf numFmtId="43" fontId="10" fillId="8" borderId="101" xfId="0" applyNumberFormat="1" applyFont="1" applyFill="1" applyBorder="1" applyAlignment="1">
      <alignment horizontal="right" vertical="center"/>
    </xf>
    <xf numFmtId="43" fontId="10" fillId="8" borderId="100" xfId="0" applyNumberFormat="1" applyFont="1" applyFill="1" applyBorder="1" applyAlignment="1">
      <alignment horizontal="center" vertical="center"/>
    </xf>
    <xf numFmtId="43" fontId="10" fillId="2" borderId="100" xfId="0" applyNumberFormat="1" applyFont="1" applyFill="1" applyBorder="1" applyAlignment="1">
      <alignment horizontal="center" vertical="center"/>
    </xf>
    <xf numFmtId="43" fontId="10" fillId="8" borderId="101" xfId="2" applyFont="1" applyFill="1" applyBorder="1" applyAlignment="1">
      <alignment horizontal="center" vertical="center"/>
    </xf>
    <xf numFmtId="43" fontId="10" fillId="2" borderId="101" xfId="2" applyFont="1" applyFill="1" applyBorder="1" applyAlignment="1">
      <alignment horizontal="center" vertical="center"/>
    </xf>
    <xf numFmtId="43" fontId="10" fillId="2" borderId="86" xfId="2" applyFont="1" applyFill="1" applyBorder="1" applyAlignment="1">
      <alignment horizontal="center" vertical="center"/>
    </xf>
    <xf numFmtId="43" fontId="10" fillId="8" borderId="86" xfId="2" applyFont="1" applyFill="1" applyBorder="1" applyAlignment="1">
      <alignment horizontal="center" vertical="center"/>
    </xf>
    <xf numFmtId="43" fontId="10" fillId="8" borderId="100" xfId="2" applyFont="1" applyFill="1" applyBorder="1" applyAlignment="1">
      <alignment horizontal="center" vertical="center"/>
    </xf>
    <xf numFmtId="43" fontId="10" fillId="2" borderId="86" xfId="2" applyFont="1" applyFill="1" applyBorder="1" applyAlignment="1">
      <alignment horizontal="center" vertical="center" wrapText="1"/>
    </xf>
    <xf numFmtId="43" fontId="10" fillId="8" borderId="100" xfId="0" applyNumberFormat="1" applyFont="1" applyFill="1" applyBorder="1" applyAlignment="1">
      <alignment vertical="center"/>
    </xf>
    <xf numFmtId="43" fontId="10" fillId="2" borderId="100" xfId="0" applyNumberFormat="1" applyFont="1" applyFill="1" applyBorder="1" applyAlignment="1">
      <alignment vertical="center"/>
    </xf>
    <xf numFmtId="43" fontId="10" fillId="8" borderId="103" xfId="0" applyNumberFormat="1" applyFont="1" applyFill="1" applyBorder="1" applyAlignment="1">
      <alignment vertical="center"/>
    </xf>
    <xf numFmtId="43" fontId="17" fillId="5" borderId="106" xfId="2" applyFont="1" applyFill="1" applyBorder="1" applyAlignment="1">
      <alignment horizontal="center" vertical="center" wrapText="1"/>
    </xf>
    <xf numFmtId="0" fontId="0" fillId="0" borderId="31" xfId="0" applyBorder="1" applyAlignment="1">
      <alignment horizontal="left"/>
    </xf>
    <xf numFmtId="0" fontId="3" fillId="0" borderId="51" xfId="0" applyFont="1" applyBorder="1" applyAlignment="1">
      <alignment horizontal="left"/>
    </xf>
    <xf numFmtId="0" fontId="10" fillId="0" borderId="36" xfId="0" applyFont="1" applyFill="1" applyBorder="1" applyAlignment="1">
      <alignment horizontal="right" vertical="center"/>
    </xf>
    <xf numFmtId="0" fontId="10" fillId="0" borderId="34" xfId="0" applyFont="1" applyFill="1" applyBorder="1" applyAlignment="1">
      <alignment horizontal="right" vertical="center"/>
    </xf>
    <xf numFmtId="43" fontId="17" fillId="5" borderId="10" xfId="2" applyFont="1" applyFill="1" applyBorder="1" applyAlignment="1">
      <alignment horizontal="center" vertical="center" wrapText="1"/>
    </xf>
    <xf numFmtId="43" fontId="17" fillId="5" borderId="6" xfId="2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43" fontId="17" fillId="5" borderId="8" xfId="2" applyFont="1" applyFill="1" applyBorder="1" applyAlignment="1">
      <alignment horizontal="center" vertical="center" wrapText="1"/>
    </xf>
    <xf numFmtId="43" fontId="17" fillId="5" borderId="2" xfId="2" applyFont="1" applyFill="1" applyBorder="1" applyAlignment="1">
      <alignment horizontal="center" vertical="center" wrapText="1"/>
    </xf>
    <xf numFmtId="43" fontId="17" fillId="5" borderId="4" xfId="2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0" xfId="0" applyBorder="1" applyAlignment="1">
      <alignment horizontal="left"/>
    </xf>
    <xf numFmtId="0" fontId="0" fillId="0" borderId="33" xfId="0" applyBorder="1" applyAlignment="1">
      <alignment horizontal="left"/>
    </xf>
    <xf numFmtId="0" fontId="3" fillId="0" borderId="95" xfId="0" applyFont="1" applyBorder="1" applyAlignment="1">
      <alignment horizontal="left"/>
    </xf>
    <xf numFmtId="0" fontId="0" fillId="0" borderId="95" xfId="0" applyBorder="1" applyAlignment="1">
      <alignment horizontal="left"/>
    </xf>
    <xf numFmtId="0" fontId="10" fillId="6" borderId="92" xfId="0" applyFont="1" applyFill="1" applyBorder="1" applyAlignment="1">
      <alignment horizontal="center"/>
    </xf>
    <xf numFmtId="0" fontId="10" fillId="6" borderId="86" xfId="0" applyFont="1" applyFill="1" applyBorder="1" applyAlignment="1">
      <alignment horizontal="center"/>
    </xf>
    <xf numFmtId="0" fontId="10" fillId="6" borderId="93" xfId="0" applyFont="1" applyFill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2" borderId="44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8" borderId="25" xfId="0" applyFont="1" applyFill="1" applyBorder="1" applyAlignment="1">
      <alignment horizontal="left" vertical="center" wrapText="1"/>
    </xf>
    <xf numFmtId="0" fontId="3" fillId="8" borderId="26" xfId="0" applyFont="1" applyFill="1" applyBorder="1" applyAlignment="1">
      <alignment horizontal="left" vertical="center" wrapText="1"/>
    </xf>
    <xf numFmtId="0" fontId="3" fillId="8" borderId="42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10" fillId="6" borderId="87" xfId="0" applyFont="1" applyFill="1" applyBorder="1" applyAlignment="1">
      <alignment horizontal="center"/>
    </xf>
    <xf numFmtId="0" fontId="10" fillId="6" borderId="88" xfId="0" applyFont="1" applyFill="1" applyBorder="1" applyAlignment="1">
      <alignment horizontal="center"/>
    </xf>
    <xf numFmtId="0" fontId="10" fillId="6" borderId="89" xfId="0" applyFont="1" applyFill="1" applyBorder="1" applyAlignment="1">
      <alignment horizontal="center"/>
    </xf>
    <xf numFmtId="0" fontId="3" fillId="8" borderId="25" xfId="0" applyFont="1" applyFill="1" applyBorder="1" applyAlignment="1">
      <alignment horizontal="left" vertical="center"/>
    </xf>
    <xf numFmtId="0" fontId="3" fillId="8" borderId="42" xfId="0" applyFont="1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/>
    </xf>
    <xf numFmtId="0" fontId="0" fillId="8" borderId="28" xfId="0" applyFill="1" applyBorder="1" applyAlignment="1">
      <alignment horizontal="left" vertical="center"/>
    </xf>
    <xf numFmtId="0" fontId="3" fillId="8" borderId="28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left" vertical="center"/>
    </xf>
    <xf numFmtId="0" fontId="3" fillId="8" borderId="19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1" fontId="3" fillId="8" borderId="16" xfId="0" applyNumberFormat="1" applyFont="1" applyFill="1" applyBorder="1" applyAlignment="1">
      <alignment horizontal="center" vertical="center"/>
    </xf>
    <xf numFmtId="1" fontId="3" fillId="8" borderId="19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43" fontId="17" fillId="5" borderId="104" xfId="2" applyFont="1" applyFill="1" applyBorder="1" applyAlignment="1">
      <alignment horizontal="center" vertical="center" wrapText="1"/>
    </xf>
    <xf numFmtId="43" fontId="17" fillId="5" borderId="12" xfId="2" applyFont="1" applyFill="1" applyBorder="1" applyAlignment="1">
      <alignment horizontal="center" vertical="center" wrapText="1"/>
    </xf>
    <xf numFmtId="43" fontId="17" fillId="5" borderId="105" xfId="2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left" vertical="center" wrapText="1"/>
    </xf>
    <xf numFmtId="0" fontId="3" fillId="8" borderId="22" xfId="0" applyFont="1" applyFill="1" applyBorder="1" applyAlignment="1">
      <alignment horizontal="left" vertical="center" wrapText="1"/>
    </xf>
    <xf numFmtId="0" fontId="3" fillId="8" borderId="29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8" borderId="29" xfId="0" applyFont="1" applyFill="1" applyBorder="1" applyAlignment="1">
      <alignment horizontal="left" vertical="center"/>
    </xf>
    <xf numFmtId="0" fontId="3" fillId="8" borderId="26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8" borderId="44" xfId="0" applyFont="1" applyFill="1" applyBorder="1" applyAlignment="1">
      <alignment horizontal="left" vertical="center"/>
    </xf>
    <xf numFmtId="0" fontId="3" fillId="8" borderId="16" xfId="0" applyFont="1" applyFill="1" applyBorder="1" applyAlignment="1">
      <alignment horizontal="left" vertical="center" wrapText="1"/>
    </xf>
    <xf numFmtId="0" fontId="3" fillId="8" borderId="19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43" fontId="21" fillId="5" borderId="8" xfId="2" applyFont="1" applyFill="1" applyBorder="1" applyAlignment="1">
      <alignment horizontal="center" vertical="center" wrapText="1"/>
    </xf>
    <xf numFmtId="43" fontId="21" fillId="5" borderId="4" xfId="2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left" vertical="center"/>
    </xf>
    <xf numFmtId="0" fontId="0" fillId="8" borderId="26" xfId="0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43" fontId="17" fillId="5" borderId="10" xfId="2" applyFont="1" applyFill="1" applyBorder="1" applyAlignment="1">
      <alignment horizontal="center" vertical="center" textRotation="45"/>
    </xf>
    <xf numFmtId="43" fontId="17" fillId="5" borderId="6" xfId="2" applyFont="1" applyFill="1" applyBorder="1" applyAlignment="1">
      <alignment horizontal="center" vertical="center" textRotation="45"/>
    </xf>
    <xf numFmtId="0" fontId="3" fillId="2" borderId="44" xfId="0" applyFont="1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13" fillId="0" borderId="63" xfId="5" applyFont="1" applyBorder="1" applyAlignment="1">
      <alignment horizontal="center"/>
    </xf>
    <xf numFmtId="0" fontId="13" fillId="0" borderId="0" xfId="5" applyFont="1" applyBorder="1" applyAlignment="1">
      <alignment horizontal="center"/>
    </xf>
    <xf numFmtId="0" fontId="13" fillId="0" borderId="61" xfId="5" applyFont="1" applyBorder="1" applyAlignment="1">
      <alignment horizontal="center"/>
    </xf>
    <xf numFmtId="0" fontId="13" fillId="0" borderId="62" xfId="5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9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2" fontId="24" fillId="0" borderId="0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43" fontId="3" fillId="2" borderId="48" xfId="2" applyFont="1" applyFill="1" applyBorder="1"/>
    <xf numFmtId="43" fontId="3" fillId="2" borderId="58" xfId="2" applyFont="1" applyFill="1" applyBorder="1" applyAlignment="1">
      <alignment horizontal="center" vertical="center" wrapText="1"/>
    </xf>
    <xf numFmtId="43" fontId="10" fillId="8" borderId="102" xfId="2" applyFont="1" applyFill="1" applyBorder="1" applyAlignment="1">
      <alignment horizontal="center" vertical="center"/>
    </xf>
    <xf numFmtId="43" fontId="10" fillId="8" borderId="76" xfId="2" applyFont="1" applyFill="1" applyBorder="1" applyAlignment="1">
      <alignment horizontal="center" vertical="center"/>
    </xf>
    <xf numFmtId="0" fontId="0" fillId="8" borderId="107" xfId="0" applyFill="1" applyBorder="1" applyAlignment="1">
      <alignment horizontal="left" vertical="center"/>
    </xf>
    <xf numFmtId="43" fontId="10" fillId="8" borderId="60" xfId="0" applyNumberFormat="1" applyFont="1" applyFill="1" applyBorder="1" applyAlignment="1">
      <alignment horizontal="right" vertical="center"/>
    </xf>
    <xf numFmtId="43" fontId="10" fillId="8" borderId="103" xfId="0" applyNumberFormat="1" applyFont="1" applyFill="1" applyBorder="1" applyAlignment="1">
      <alignment horizontal="center" vertical="center"/>
    </xf>
    <xf numFmtId="43" fontId="10" fillId="8" borderId="75" xfId="0" applyNumberFormat="1" applyFont="1" applyFill="1" applyBorder="1" applyAlignment="1">
      <alignment horizontal="center" vertical="center"/>
    </xf>
    <xf numFmtId="43" fontId="9" fillId="2" borderId="48" xfId="2" applyFont="1" applyFill="1" applyBorder="1"/>
    <xf numFmtId="43" fontId="3" fillId="2" borderId="74" xfId="2" applyFont="1" applyFill="1" applyBorder="1" applyAlignment="1">
      <alignment horizontal="center" vertical="center" wrapText="1"/>
    </xf>
    <xf numFmtId="43" fontId="9" fillId="8" borderId="52" xfId="2" applyFont="1" applyFill="1" applyBorder="1" applyAlignment="1">
      <alignment horizontal="center" vertical="center" wrapText="1"/>
    </xf>
  </cellXfs>
  <cellStyles count="19">
    <cellStyle name="Estilo 1" xfId="3"/>
    <cellStyle name="Moeda 2" xfId="10"/>
    <cellStyle name="Moeda 3" xfId="9"/>
    <cellStyle name="Normal" xfId="0" builtinId="0"/>
    <cellStyle name="Normal 2" xfId="4"/>
    <cellStyle name="Normal 2 2" xfId="11"/>
    <cellStyle name="Normal 3" xfId="5"/>
    <cellStyle name="Normal 3 2" xfId="12"/>
    <cellStyle name="Normal 4" xfId="13"/>
    <cellStyle name="Normal 5" xfId="14"/>
    <cellStyle name="Normal 6" xfId="1"/>
    <cellStyle name="Normal 7" xfId="7"/>
    <cellStyle name="Porcentagem 2" xfId="6"/>
    <cellStyle name="Porcentagem 2 2" xfId="15"/>
    <cellStyle name="Porcentagem 3" xfId="16"/>
    <cellStyle name="Separador de milhares 2" xfId="17"/>
    <cellStyle name="Vírgula" xfId="2" builtinId="3"/>
    <cellStyle name="Vírgula 2" xfId="18"/>
    <cellStyle name="Vírgula 3" xfId="8"/>
  </cellStyles>
  <dxfs count="0"/>
  <tableStyles count="0" defaultTableStyle="TableStyleMedium2" defaultPivotStyle="PivotStyleLight16"/>
  <colors>
    <mruColors>
      <color rgb="FFED6F65"/>
      <color rgb="FFF5A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556532</xdr:colOff>
      <xdr:row>0</xdr:row>
      <xdr:rowOff>104775</xdr:rowOff>
    </xdr:from>
    <xdr:to>
      <xdr:col>8</xdr:col>
      <xdr:colOff>432708</xdr:colOff>
      <xdr:row>4</xdr:row>
      <xdr:rowOff>38100</xdr:rowOff>
    </xdr:to>
    <xdr:pic>
      <xdr:nvPicPr>
        <xdr:cNvPr id="2" name="Imagem 1" descr="ScreenShot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9082" y="104775"/>
          <a:ext cx="120015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300717</xdr:colOff>
      <xdr:row>0</xdr:row>
      <xdr:rowOff>68036</xdr:rowOff>
    </xdr:from>
    <xdr:to>
      <xdr:col>1</xdr:col>
      <xdr:colOff>381000</xdr:colOff>
      <xdr:row>4</xdr:row>
      <xdr:rowOff>95250</xdr:rowOff>
    </xdr:to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717" y="68036"/>
          <a:ext cx="689883" cy="67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337457</xdr:colOff>
      <xdr:row>0</xdr:row>
      <xdr:rowOff>85725</xdr:rowOff>
    </xdr:from>
    <xdr:to>
      <xdr:col>10</xdr:col>
      <xdr:colOff>394608</xdr:colOff>
      <xdr:row>4</xdr:row>
      <xdr:rowOff>19050</xdr:rowOff>
    </xdr:to>
    <xdr:pic>
      <xdr:nvPicPr>
        <xdr:cNvPr id="4" name="Imagem 3" descr="ScreenShot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6307" y="85725"/>
          <a:ext cx="120015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68036</xdr:rowOff>
    </xdr:from>
    <xdr:to>
      <xdr:col>1</xdr:col>
      <xdr:colOff>161925</xdr:colOff>
      <xdr:row>4</xdr:row>
      <xdr:rowOff>95250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68036"/>
          <a:ext cx="689883" cy="67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285749</xdr:colOff>
      <xdr:row>0</xdr:row>
      <xdr:rowOff>104775</xdr:rowOff>
    </xdr:from>
    <xdr:to>
      <xdr:col>11</xdr:col>
      <xdr:colOff>508907</xdr:colOff>
      <xdr:row>4</xdr:row>
      <xdr:rowOff>38100</xdr:rowOff>
    </xdr:to>
    <xdr:pic>
      <xdr:nvPicPr>
        <xdr:cNvPr id="4" name="Imagem 3" descr="ScreenShot0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4" y="104775"/>
          <a:ext cx="2080533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81642</xdr:colOff>
      <xdr:row>0</xdr:row>
      <xdr:rowOff>68036</xdr:rowOff>
    </xdr:from>
    <xdr:to>
      <xdr:col>1</xdr:col>
      <xdr:colOff>161925</xdr:colOff>
      <xdr:row>4</xdr:row>
      <xdr:rowOff>95250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" y="68036"/>
          <a:ext cx="689883" cy="67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596227</xdr:colOff>
      <xdr:row>0</xdr:row>
      <xdr:rowOff>150126</xdr:rowOff>
    </xdr:from>
    <xdr:to>
      <xdr:col>4</xdr:col>
      <xdr:colOff>392206</xdr:colOff>
      <xdr:row>6</xdr:row>
      <xdr:rowOff>22411</xdr:rowOff>
    </xdr:to>
    <xdr:pic>
      <xdr:nvPicPr>
        <xdr:cNvPr id="2" name="Imagem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6852" y="150126"/>
          <a:ext cx="653229" cy="84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66115</xdr:colOff>
      <xdr:row>0</xdr:row>
      <xdr:rowOff>72279</xdr:rowOff>
    </xdr:from>
    <xdr:ext cx="1076326" cy="847724"/>
    <xdr:pic>
      <xdr:nvPicPr>
        <xdr:cNvPr id="3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15" y="72279"/>
          <a:ext cx="1076326" cy="8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zoomScale="60" zoomScaleNormal="100" workbookViewId="0">
      <pane ySplit="16" topLeftCell="A17" activePane="bottomLeft" state="frozen"/>
      <selection activeCell="B1" sqref="B1"/>
      <selection pane="bottomLeft" activeCell="L16" sqref="L16"/>
    </sheetView>
  </sheetViews>
  <sheetFormatPr defaultRowHeight="12.75"/>
  <cols>
    <col min="3" max="3" width="27" customWidth="1"/>
    <col min="4" max="4" width="10.7109375" customWidth="1"/>
    <col min="5" max="5" width="10.7109375" style="170" customWidth="1"/>
    <col min="6" max="7" width="10.7109375" customWidth="1"/>
  </cols>
  <sheetData>
    <row r="1" spans="1:20" ht="12.95" customHeight="1">
      <c r="A1" s="379" t="s">
        <v>13</v>
      </c>
      <c r="B1" s="379"/>
      <c r="C1" s="379"/>
      <c r="D1" s="379"/>
      <c r="E1" s="379"/>
      <c r="F1" s="379"/>
      <c r="G1" s="379"/>
      <c r="H1" s="379"/>
      <c r="I1" s="379"/>
      <c r="J1" s="380"/>
      <c r="K1" s="380"/>
      <c r="L1" s="380"/>
      <c r="M1" s="380"/>
      <c r="N1" s="380"/>
      <c r="O1" s="380"/>
      <c r="P1" s="380"/>
      <c r="Q1" s="380"/>
      <c r="R1" s="380"/>
      <c r="S1" s="380"/>
    </row>
    <row r="2" spans="1:20" ht="12.95" customHeight="1">
      <c r="A2" s="379" t="s">
        <v>14</v>
      </c>
      <c r="B2" s="379"/>
      <c r="C2" s="379"/>
      <c r="D2" s="379"/>
      <c r="E2" s="379"/>
      <c r="F2" s="379"/>
      <c r="G2" s="379"/>
      <c r="H2" s="379"/>
      <c r="I2" s="379"/>
      <c r="J2" s="380"/>
      <c r="K2" s="380"/>
      <c r="L2" s="380"/>
      <c r="M2" s="380"/>
      <c r="N2" s="380"/>
      <c r="O2" s="380"/>
      <c r="P2" s="380"/>
      <c r="Q2" s="380"/>
      <c r="R2" s="380"/>
      <c r="S2" s="380"/>
    </row>
    <row r="3" spans="1:20" ht="12.95" customHeight="1">
      <c r="A3" s="379" t="s">
        <v>163</v>
      </c>
      <c r="B3" s="379"/>
      <c r="C3" s="379"/>
      <c r="D3" s="379"/>
      <c r="E3" s="379"/>
      <c r="F3" s="379"/>
      <c r="G3" s="379"/>
      <c r="H3" s="379"/>
      <c r="I3" s="379"/>
      <c r="J3" s="380"/>
      <c r="K3" s="380"/>
      <c r="L3" s="380"/>
      <c r="M3" s="380"/>
      <c r="N3" s="380"/>
      <c r="O3" s="380"/>
      <c r="P3" s="380"/>
      <c r="Q3" s="380"/>
      <c r="R3" s="380"/>
      <c r="S3" s="380"/>
    </row>
    <row r="4" spans="1:20" ht="12.95" customHeight="1">
      <c r="A4" s="379" t="s">
        <v>164</v>
      </c>
      <c r="B4" s="379"/>
      <c r="C4" s="379"/>
      <c r="D4" s="379"/>
      <c r="E4" s="379"/>
      <c r="F4" s="379"/>
      <c r="G4" s="379"/>
      <c r="H4" s="379"/>
      <c r="I4" s="379"/>
      <c r="J4" s="380"/>
      <c r="K4" s="380"/>
      <c r="L4" s="380"/>
      <c r="M4" s="380"/>
      <c r="N4" s="380"/>
      <c r="O4" s="380"/>
      <c r="P4" s="380"/>
      <c r="Q4" s="380"/>
      <c r="R4" s="380"/>
      <c r="S4" s="380"/>
    </row>
    <row r="5" spans="1:20" ht="12.95" customHeight="1">
      <c r="A5" s="379" t="s">
        <v>165</v>
      </c>
      <c r="B5" s="379"/>
      <c r="C5" s="379"/>
      <c r="D5" s="379"/>
      <c r="E5" s="379"/>
      <c r="F5" s="379"/>
      <c r="G5" s="379"/>
      <c r="H5" s="379"/>
      <c r="I5" s="379"/>
      <c r="J5" s="380"/>
      <c r="K5" s="380"/>
      <c r="L5" s="380"/>
      <c r="M5" s="380"/>
      <c r="N5" s="380"/>
      <c r="O5" s="380"/>
      <c r="P5" s="380"/>
      <c r="Q5" s="380"/>
      <c r="R5" s="380"/>
      <c r="S5" s="380"/>
    </row>
    <row r="6" spans="1:20" ht="12.95" customHeight="1">
      <c r="A6" s="379" t="s">
        <v>166</v>
      </c>
      <c r="B6" s="379"/>
      <c r="C6" s="379"/>
      <c r="D6" s="379"/>
      <c r="E6" s="379"/>
      <c r="F6" s="379"/>
      <c r="G6" s="379"/>
      <c r="H6" s="379"/>
      <c r="I6" s="379"/>
      <c r="J6" s="380"/>
      <c r="K6" s="380"/>
      <c r="L6" s="380"/>
      <c r="M6" s="380"/>
      <c r="N6" s="380"/>
      <c r="O6" s="380"/>
      <c r="P6" s="380"/>
      <c r="Q6" s="380"/>
      <c r="R6" s="380"/>
      <c r="S6" s="380"/>
    </row>
    <row r="7" spans="1:20">
      <c r="A7" s="381" t="s">
        <v>167</v>
      </c>
      <c r="E7"/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T7" s="382"/>
    </row>
    <row r="8" spans="1:20" ht="15.75" customHeight="1">
      <c r="A8" s="383" t="s">
        <v>168</v>
      </c>
      <c r="B8" s="383"/>
      <c r="C8" s="383"/>
      <c r="D8" s="383"/>
      <c r="E8" s="383"/>
      <c r="F8" s="383"/>
      <c r="G8" s="383"/>
      <c r="H8" s="383"/>
      <c r="I8" s="383"/>
      <c r="J8" s="383"/>
      <c r="K8" s="382"/>
      <c r="L8" s="382"/>
      <c r="M8" s="382"/>
      <c r="N8" s="382"/>
      <c r="O8" s="382"/>
      <c r="P8" s="382"/>
      <c r="Q8" s="382"/>
      <c r="T8" s="382"/>
    </row>
    <row r="9" spans="1:20">
      <c r="A9" s="384" t="s">
        <v>169</v>
      </c>
      <c r="B9" s="384"/>
      <c r="C9" s="384"/>
      <c r="D9" s="384"/>
      <c r="E9"/>
    </row>
    <row r="10" spans="1:20">
      <c r="A10" s="384" t="s">
        <v>170</v>
      </c>
      <c r="B10" s="384"/>
      <c r="C10" s="384"/>
      <c r="D10" s="384"/>
      <c r="E10"/>
    </row>
    <row r="12" spans="1:20" ht="20.100000000000001" customHeight="1">
      <c r="A12" s="70"/>
      <c r="B12" s="70"/>
      <c r="C12" s="385" t="s">
        <v>112</v>
      </c>
      <c r="D12" s="385"/>
      <c r="E12" s="385"/>
      <c r="F12" s="385"/>
      <c r="G12" s="385"/>
    </row>
    <row r="13" spans="1:20" ht="9.9499999999999993" customHeight="1"/>
    <row r="14" spans="1:20" ht="15" customHeight="1" thickBot="1">
      <c r="C14" s="183" t="s">
        <v>49</v>
      </c>
      <c r="D14" s="183" t="s">
        <v>50</v>
      </c>
      <c r="E14" s="183" t="s">
        <v>47</v>
      </c>
      <c r="F14" s="183" t="s">
        <v>120</v>
      </c>
      <c r="G14" s="183" t="s">
        <v>121</v>
      </c>
    </row>
    <row r="15" spans="1:20" ht="15" customHeight="1">
      <c r="C15" s="290" t="s">
        <v>46</v>
      </c>
      <c r="D15" s="292" t="s">
        <v>72</v>
      </c>
      <c r="E15" s="292" t="s">
        <v>111</v>
      </c>
      <c r="F15" s="292" t="s">
        <v>139</v>
      </c>
      <c r="G15" s="285" t="s">
        <v>140</v>
      </c>
    </row>
    <row r="16" spans="1:20" ht="15" customHeight="1" thickBot="1">
      <c r="C16" s="291"/>
      <c r="D16" s="293"/>
      <c r="E16" s="294"/>
      <c r="F16" s="294"/>
      <c r="G16" s="286"/>
    </row>
    <row r="17" spans="3:7" ht="20.100000000000001" customHeight="1" thickBot="1">
      <c r="C17" s="287" t="s">
        <v>56</v>
      </c>
      <c r="D17" s="288"/>
      <c r="E17" s="288"/>
      <c r="F17" s="288"/>
      <c r="G17" s="289"/>
    </row>
    <row r="18" spans="3:7" ht="20.100000000000001" customHeight="1" thickBot="1">
      <c r="C18" s="223" t="s">
        <v>113</v>
      </c>
      <c r="D18" s="224"/>
      <c r="E18" s="224"/>
      <c r="F18" s="224"/>
      <c r="G18" s="225"/>
    </row>
    <row r="19" spans="3:7" ht="30" customHeight="1" thickTop="1">
      <c r="C19" s="182" t="s">
        <v>114</v>
      </c>
      <c r="D19" s="187">
        <v>11.91</v>
      </c>
      <c r="E19" s="188">
        <v>0.5</v>
      </c>
      <c r="F19" s="189">
        <f>D19*E19</f>
        <v>5.9550000000000001</v>
      </c>
      <c r="G19" s="190">
        <f>D19</f>
        <v>11.91</v>
      </c>
    </row>
    <row r="20" spans="3:7" ht="30" customHeight="1">
      <c r="C20" s="182" t="s">
        <v>115</v>
      </c>
      <c r="D20" s="191">
        <v>11.6</v>
      </c>
      <c r="E20" s="179">
        <v>0.5</v>
      </c>
      <c r="F20" s="189">
        <f t="shared" ref="F20:F35" si="0">D20*E20</f>
        <v>5.8</v>
      </c>
      <c r="G20" s="185">
        <f>D20</f>
        <v>11.6</v>
      </c>
    </row>
    <row r="21" spans="3:7" ht="30" customHeight="1">
      <c r="C21" s="182" t="s">
        <v>116</v>
      </c>
      <c r="D21" s="191">
        <v>4.54</v>
      </c>
      <c r="E21" s="179">
        <v>0.5</v>
      </c>
      <c r="F21" s="189">
        <f t="shared" si="0"/>
        <v>2.27</v>
      </c>
      <c r="G21" s="185">
        <f t="shared" ref="G21:G30" si="1">D21</f>
        <v>4.54</v>
      </c>
    </row>
    <row r="22" spans="3:7" ht="30" customHeight="1">
      <c r="C22" s="182" t="s">
        <v>117</v>
      </c>
      <c r="D22" s="191">
        <v>4.1100000000000003</v>
      </c>
      <c r="E22" s="179">
        <v>0.5</v>
      </c>
      <c r="F22" s="189">
        <f t="shared" si="0"/>
        <v>2.0550000000000002</v>
      </c>
      <c r="G22" s="185">
        <f t="shared" si="1"/>
        <v>4.1100000000000003</v>
      </c>
    </row>
    <row r="23" spans="3:7" ht="30" customHeight="1">
      <c r="C23" s="182" t="s">
        <v>118</v>
      </c>
      <c r="D23" s="191">
        <v>7</v>
      </c>
      <c r="E23" s="179">
        <v>0.5</v>
      </c>
      <c r="F23" s="189">
        <f t="shared" si="0"/>
        <v>3.5</v>
      </c>
      <c r="G23" s="185">
        <f t="shared" si="1"/>
        <v>7</v>
      </c>
    </row>
    <row r="24" spans="3:7" ht="30" customHeight="1">
      <c r="C24" s="182" t="s">
        <v>126</v>
      </c>
      <c r="D24" s="191">
        <v>4.12</v>
      </c>
      <c r="E24" s="179">
        <v>0.5</v>
      </c>
      <c r="F24" s="189">
        <f t="shared" si="0"/>
        <v>2.06</v>
      </c>
      <c r="G24" s="185">
        <f t="shared" si="1"/>
        <v>4.12</v>
      </c>
    </row>
    <row r="25" spans="3:7" ht="30" customHeight="1">
      <c r="C25" s="182" t="s">
        <v>127</v>
      </c>
      <c r="D25" s="191">
        <v>3.74</v>
      </c>
      <c r="E25" s="179">
        <v>0.5</v>
      </c>
      <c r="F25" s="189">
        <f t="shared" si="0"/>
        <v>1.87</v>
      </c>
      <c r="G25" s="185">
        <f t="shared" si="1"/>
        <v>3.74</v>
      </c>
    </row>
    <row r="26" spans="3:7" ht="30" customHeight="1">
      <c r="C26" s="182" t="s">
        <v>123</v>
      </c>
      <c r="D26" s="191">
        <v>49.15</v>
      </c>
      <c r="E26" s="179">
        <v>0.5</v>
      </c>
      <c r="F26" s="189">
        <f t="shared" si="0"/>
        <v>24.574999999999999</v>
      </c>
      <c r="G26" s="185">
        <f t="shared" si="1"/>
        <v>49.15</v>
      </c>
    </row>
    <row r="27" spans="3:7" ht="30" customHeight="1">
      <c r="C27" s="182" t="s">
        <v>124</v>
      </c>
      <c r="D27" s="191">
        <v>50.03</v>
      </c>
      <c r="E27" s="179">
        <v>0.5</v>
      </c>
      <c r="F27" s="189">
        <f t="shared" si="0"/>
        <v>25.015000000000001</v>
      </c>
      <c r="G27" s="185">
        <f t="shared" si="1"/>
        <v>50.03</v>
      </c>
    </row>
    <row r="28" spans="3:7" ht="30" customHeight="1">
      <c r="C28" s="182" t="s">
        <v>125</v>
      </c>
      <c r="D28" s="191">
        <v>49.71</v>
      </c>
      <c r="E28" s="179">
        <v>0.5</v>
      </c>
      <c r="F28" s="189">
        <f t="shared" si="0"/>
        <v>24.855</v>
      </c>
      <c r="G28" s="185">
        <f t="shared" si="1"/>
        <v>49.71</v>
      </c>
    </row>
    <row r="29" spans="3:7" ht="30" customHeight="1">
      <c r="C29" s="178" t="s">
        <v>128</v>
      </c>
      <c r="D29" s="191">
        <v>61.92</v>
      </c>
      <c r="E29" s="179">
        <v>0.5</v>
      </c>
      <c r="F29" s="189">
        <f t="shared" si="0"/>
        <v>30.96</v>
      </c>
      <c r="G29" s="185">
        <f t="shared" si="1"/>
        <v>61.92</v>
      </c>
    </row>
    <row r="30" spans="3:7" ht="30" customHeight="1">
      <c r="C30" s="178" t="s">
        <v>129</v>
      </c>
      <c r="D30" s="191">
        <v>4.62</v>
      </c>
      <c r="E30" s="179">
        <v>0</v>
      </c>
      <c r="F30" s="189">
        <f t="shared" si="0"/>
        <v>0</v>
      </c>
      <c r="G30" s="185">
        <f t="shared" si="1"/>
        <v>4.62</v>
      </c>
    </row>
    <row r="31" spans="3:7" s="70" customFormat="1" ht="30" customHeight="1">
      <c r="C31" s="178" t="s">
        <v>130</v>
      </c>
      <c r="D31" s="192">
        <v>4.62</v>
      </c>
      <c r="E31" s="193">
        <v>0</v>
      </c>
      <c r="F31" s="180">
        <f t="shared" si="0"/>
        <v>0</v>
      </c>
      <c r="G31" s="186">
        <f t="shared" ref="G31:G36" si="2">D31</f>
        <v>4.62</v>
      </c>
    </row>
    <row r="32" spans="3:7" s="70" customFormat="1" ht="30" customHeight="1">
      <c r="C32" s="181" t="s">
        <v>131</v>
      </c>
      <c r="D32" s="192">
        <v>27.53</v>
      </c>
      <c r="E32" s="193">
        <v>0</v>
      </c>
      <c r="F32" s="180">
        <f t="shared" si="0"/>
        <v>0</v>
      </c>
      <c r="G32" s="186">
        <f t="shared" si="2"/>
        <v>27.53</v>
      </c>
    </row>
    <row r="33" spans="2:7" s="70" customFormat="1" ht="30" customHeight="1">
      <c r="C33" s="181" t="s">
        <v>132</v>
      </c>
      <c r="D33" s="192">
        <v>24.06</v>
      </c>
      <c r="E33" s="193">
        <v>0</v>
      </c>
      <c r="F33" s="180">
        <f t="shared" si="0"/>
        <v>0</v>
      </c>
      <c r="G33" s="186">
        <f t="shared" si="2"/>
        <v>24.06</v>
      </c>
    </row>
    <row r="34" spans="2:7" s="70" customFormat="1" ht="30" customHeight="1">
      <c r="C34" s="181" t="s">
        <v>133</v>
      </c>
      <c r="D34" s="192">
        <v>25.5</v>
      </c>
      <c r="E34" s="193">
        <v>0</v>
      </c>
      <c r="F34" s="180">
        <f t="shared" si="0"/>
        <v>0</v>
      </c>
      <c r="G34" s="186">
        <f t="shared" si="2"/>
        <v>25.5</v>
      </c>
    </row>
    <row r="35" spans="2:7" s="70" customFormat="1" ht="30" customHeight="1">
      <c r="C35" s="181" t="s">
        <v>3</v>
      </c>
      <c r="D35" s="192">
        <v>210.34</v>
      </c>
      <c r="E35" s="193">
        <v>0</v>
      </c>
      <c r="F35" s="200">
        <f t="shared" si="0"/>
        <v>0</v>
      </c>
      <c r="G35" s="186">
        <f t="shared" si="2"/>
        <v>210.34</v>
      </c>
    </row>
    <row r="36" spans="2:7" s="70" customFormat="1" ht="30" customHeight="1" thickBot="1">
      <c r="C36" s="199" t="s">
        <v>134</v>
      </c>
      <c r="D36" s="194">
        <v>124.92</v>
      </c>
      <c r="E36" s="195">
        <v>0</v>
      </c>
      <c r="F36" s="196">
        <f t="shared" ref="F36" si="3">D36*E36</f>
        <v>0</v>
      </c>
      <c r="G36" s="197">
        <f t="shared" si="2"/>
        <v>124.92</v>
      </c>
    </row>
    <row r="37" spans="2:7" ht="20.100000000000001" customHeight="1" thickTop="1" thickBot="1">
      <c r="C37" s="220" t="s">
        <v>119</v>
      </c>
      <c r="D37" s="221"/>
      <c r="E37" s="221"/>
      <c r="F37" s="221"/>
      <c r="G37" s="222"/>
    </row>
    <row r="38" spans="2:7" ht="30" customHeight="1" thickTop="1">
      <c r="C38" s="178" t="s">
        <v>135</v>
      </c>
      <c r="D38" s="191">
        <v>84.25</v>
      </c>
      <c r="E38" s="179">
        <v>0</v>
      </c>
      <c r="F38" s="180">
        <f>D38*E38</f>
        <v>0</v>
      </c>
      <c r="G38" s="207">
        <f>D38</f>
        <v>84.25</v>
      </c>
    </row>
    <row r="39" spans="2:7" ht="30" customHeight="1" thickBot="1">
      <c r="C39" s="178" t="s">
        <v>136</v>
      </c>
      <c r="D39" s="191">
        <v>36.909999999999997</v>
      </c>
      <c r="E39" s="179">
        <v>0</v>
      </c>
      <c r="F39" s="180">
        <f>D39*E39</f>
        <v>0</v>
      </c>
      <c r="G39" s="207">
        <f>D39</f>
        <v>36.909999999999997</v>
      </c>
    </row>
    <row r="40" spans="2:7" ht="20.100000000000001" customHeight="1" thickTop="1" thickBot="1">
      <c r="C40" s="220" t="s">
        <v>104</v>
      </c>
      <c r="D40" s="221"/>
      <c r="E40" s="221"/>
      <c r="F40" s="221"/>
      <c r="G40" s="222"/>
    </row>
    <row r="41" spans="2:7" ht="30" customHeight="1" thickTop="1">
      <c r="C41" s="198" t="s">
        <v>137</v>
      </c>
      <c r="D41" s="208">
        <v>73.150000000000006</v>
      </c>
      <c r="E41" s="201">
        <v>0</v>
      </c>
      <c r="F41" s="209">
        <f>D41*E41</f>
        <v>0</v>
      </c>
      <c r="G41" s="210">
        <f>D41-E41</f>
        <v>73.150000000000006</v>
      </c>
    </row>
    <row r="42" spans="2:7" ht="30" customHeight="1">
      <c r="C42" s="205" t="s">
        <v>138</v>
      </c>
      <c r="D42" s="211">
        <v>30.6</v>
      </c>
      <c r="E42" s="206" t="s">
        <v>122</v>
      </c>
      <c r="F42" s="212">
        <v>6.3</v>
      </c>
      <c r="G42" s="213">
        <f>D42</f>
        <v>30.6</v>
      </c>
    </row>
    <row r="43" spans="2:7" ht="30" customHeight="1">
      <c r="C43" s="205" t="s">
        <v>105</v>
      </c>
      <c r="D43" s="214">
        <v>324.7</v>
      </c>
      <c r="E43" s="206">
        <v>0</v>
      </c>
      <c r="F43" s="212">
        <f>D43*E43</f>
        <v>0</v>
      </c>
      <c r="G43" s="213">
        <f>D43</f>
        <v>324.7</v>
      </c>
    </row>
    <row r="44" spans="2:7" s="70" customFormat="1" ht="30" customHeight="1">
      <c r="B44" s="162"/>
      <c r="C44" s="178" t="s">
        <v>99</v>
      </c>
      <c r="D44" s="202">
        <v>10.8</v>
      </c>
      <c r="E44" s="204" t="s">
        <v>122</v>
      </c>
      <c r="F44" s="203">
        <v>5.25</v>
      </c>
      <c r="G44" s="207">
        <f>D44</f>
        <v>10.8</v>
      </c>
    </row>
    <row r="45" spans="2:7" s="70" customFormat="1" ht="30" customHeight="1">
      <c r="B45" s="162"/>
      <c r="C45" s="178" t="s">
        <v>100</v>
      </c>
      <c r="D45" s="202">
        <v>10.8</v>
      </c>
      <c r="E45" s="204" t="s">
        <v>122</v>
      </c>
      <c r="F45" s="203">
        <v>5.25</v>
      </c>
      <c r="G45" s="207">
        <f t="shared" ref="G45:G47" si="4">D45</f>
        <v>10.8</v>
      </c>
    </row>
    <row r="46" spans="2:7" s="70" customFormat="1" ht="30" customHeight="1">
      <c r="B46" s="162"/>
      <c r="C46" s="178" t="s">
        <v>102</v>
      </c>
      <c r="D46" s="202">
        <v>19.7</v>
      </c>
      <c r="E46" s="204" t="s">
        <v>122</v>
      </c>
      <c r="F46" s="203">
        <v>11</v>
      </c>
      <c r="G46" s="207">
        <f t="shared" si="4"/>
        <v>19.7</v>
      </c>
    </row>
    <row r="47" spans="2:7" s="70" customFormat="1" ht="30" customHeight="1">
      <c r="B47" s="162"/>
      <c r="C47" s="178" t="s">
        <v>103</v>
      </c>
      <c r="D47" s="202">
        <v>19.7</v>
      </c>
      <c r="E47" s="204" t="s">
        <v>122</v>
      </c>
      <c r="F47" s="203">
        <v>11</v>
      </c>
      <c r="G47" s="207">
        <f t="shared" si="4"/>
        <v>19.7</v>
      </c>
    </row>
    <row r="48" spans="2:7" s="70" customFormat="1" ht="30" customHeight="1" thickBot="1">
      <c r="B48" s="162"/>
      <c r="C48" s="215" t="s">
        <v>107</v>
      </c>
      <c r="D48" s="216">
        <v>17.899999999999999</v>
      </c>
      <c r="E48" s="217" t="s">
        <v>122</v>
      </c>
      <c r="F48" s="218">
        <v>7.86</v>
      </c>
      <c r="G48" s="219">
        <f>D48</f>
        <v>17.899999999999999</v>
      </c>
    </row>
    <row r="49" spans="2:7" ht="30" customHeight="1" thickBot="1">
      <c r="C49" s="283" t="s">
        <v>19</v>
      </c>
      <c r="D49" s="284"/>
      <c r="E49" s="284"/>
      <c r="F49" s="31">
        <f>SUM(F19:F48)</f>
        <v>175.57500000000002</v>
      </c>
      <c r="G49" s="226">
        <f>SUM(G19:G48)</f>
        <v>1307.93</v>
      </c>
    </row>
    <row r="52" spans="2:7">
      <c r="B52" s="170"/>
      <c r="C52" s="169"/>
    </row>
    <row r="53" spans="2:7">
      <c r="B53" s="170"/>
      <c r="C53" s="168"/>
    </row>
    <row r="54" spans="2:7">
      <c r="B54" s="170"/>
      <c r="C54" s="168"/>
    </row>
    <row r="55" spans="2:7">
      <c r="B55" s="170"/>
      <c r="C55" s="168"/>
    </row>
    <row r="56" spans="2:7">
      <c r="C56" s="168"/>
    </row>
    <row r="57" spans="2:7">
      <c r="C57" s="168"/>
    </row>
    <row r="58" spans="2:7">
      <c r="B58" s="170"/>
      <c r="C58" s="169"/>
    </row>
    <row r="59" spans="2:7">
      <c r="C59" s="168"/>
    </row>
    <row r="62" spans="2:7">
      <c r="C62" s="168"/>
    </row>
    <row r="63" spans="2:7">
      <c r="C63" s="168"/>
    </row>
    <row r="64" spans="2:7">
      <c r="C64" s="168"/>
    </row>
    <row r="65" spans="2:3">
      <c r="C65" s="168"/>
    </row>
    <row r="66" spans="2:3">
      <c r="B66" s="170"/>
      <c r="C66" s="170"/>
    </row>
  </sheetData>
  <mergeCells count="17">
    <mergeCell ref="A8:J8"/>
    <mergeCell ref="A9:D9"/>
    <mergeCell ref="A10:D10"/>
    <mergeCell ref="A6:I6"/>
    <mergeCell ref="A5:I5"/>
    <mergeCell ref="A4:I4"/>
    <mergeCell ref="A3:I3"/>
    <mergeCell ref="A2:I2"/>
    <mergeCell ref="A1:I1"/>
    <mergeCell ref="C49:E49"/>
    <mergeCell ref="C12:G12"/>
    <mergeCell ref="G15:G16"/>
    <mergeCell ref="C17:G17"/>
    <mergeCell ref="C15:C16"/>
    <mergeCell ref="D15:D16"/>
    <mergeCell ref="E15:E16"/>
    <mergeCell ref="F15:F16"/>
  </mergeCells>
  <pageMargins left="0.51181102362204722" right="0.51181102362204722" top="0.78740157480314965" bottom="0.78740157480314965" header="0.31496062992125984" footer="0.31496062992125984"/>
  <pageSetup paperSize="9" scale="88" orientation="portrait" r:id="rId1"/>
  <rowBreaks count="1" manualBreakCount="1">
    <brk id="36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76"/>
  <sheetViews>
    <sheetView view="pageBreakPreview" zoomScale="60" zoomScaleNormal="100" workbookViewId="0">
      <pane ySplit="15" topLeftCell="A16" activePane="bottomLeft" state="frozen"/>
      <selection activeCell="B1" sqref="B1"/>
      <selection pane="bottomLeft" sqref="A1:XFD10"/>
    </sheetView>
  </sheetViews>
  <sheetFormatPr defaultRowHeight="12.75"/>
  <cols>
    <col min="2" max="2" width="25.7109375" bestFit="1" customWidth="1"/>
    <col min="3" max="3" width="12.85546875" customWidth="1"/>
    <col min="4" max="7" width="10.7109375" customWidth="1"/>
    <col min="8" max="10" width="5.7109375" customWidth="1"/>
  </cols>
  <sheetData>
    <row r="1" spans="1:20" ht="12.95" customHeight="1">
      <c r="A1" s="379" t="s">
        <v>13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80"/>
      <c r="M1" s="380"/>
      <c r="N1" s="380"/>
      <c r="O1" s="380"/>
      <c r="P1" s="380"/>
      <c r="Q1" s="380"/>
      <c r="R1" s="380"/>
      <c r="S1" s="380"/>
    </row>
    <row r="2" spans="1:20" ht="12.95" customHeight="1">
      <c r="A2" s="379" t="s">
        <v>14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80"/>
      <c r="M2" s="380"/>
      <c r="N2" s="380"/>
      <c r="O2" s="380"/>
      <c r="P2" s="380"/>
      <c r="Q2" s="380"/>
      <c r="R2" s="380"/>
      <c r="S2" s="380"/>
    </row>
    <row r="3" spans="1:20" ht="12.95" customHeight="1">
      <c r="A3" s="379" t="s">
        <v>163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80"/>
      <c r="M3" s="380"/>
      <c r="N3" s="380"/>
      <c r="O3" s="380"/>
      <c r="P3" s="380"/>
      <c r="Q3" s="380"/>
      <c r="R3" s="380"/>
      <c r="S3" s="380"/>
    </row>
    <row r="4" spans="1:20" ht="12.95" customHeight="1">
      <c r="A4" s="379" t="s">
        <v>164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80"/>
      <c r="M4" s="380"/>
      <c r="N4" s="380"/>
      <c r="O4" s="380"/>
      <c r="P4" s="380"/>
      <c r="Q4" s="380"/>
      <c r="R4" s="380"/>
      <c r="S4" s="380"/>
    </row>
    <row r="5" spans="1:20" ht="12.95" customHeight="1">
      <c r="A5" s="379" t="s">
        <v>165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80"/>
      <c r="M5" s="380"/>
      <c r="N5" s="380"/>
      <c r="O5" s="380"/>
      <c r="P5" s="380"/>
      <c r="Q5" s="380"/>
      <c r="R5" s="380"/>
      <c r="S5" s="380"/>
    </row>
    <row r="6" spans="1:20" ht="12.95" customHeight="1">
      <c r="A6" s="379" t="s">
        <v>166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80"/>
      <c r="M6" s="380"/>
      <c r="N6" s="380"/>
      <c r="O6" s="380"/>
      <c r="P6" s="380"/>
      <c r="Q6" s="380"/>
      <c r="R6" s="380"/>
      <c r="S6" s="380"/>
    </row>
    <row r="7" spans="1:20">
      <c r="A7" s="381" t="s">
        <v>167</v>
      </c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T7" s="382"/>
    </row>
    <row r="8" spans="1:20" ht="15.75" customHeight="1">
      <c r="A8" s="383" t="s">
        <v>168</v>
      </c>
      <c r="B8" s="383"/>
      <c r="C8" s="383"/>
      <c r="D8" s="383"/>
      <c r="E8" s="383"/>
      <c r="F8" s="383"/>
      <c r="G8" s="383"/>
      <c r="H8" s="383"/>
      <c r="I8" s="383"/>
      <c r="J8" s="383"/>
      <c r="K8" s="382"/>
      <c r="L8" s="382"/>
      <c r="M8" s="382"/>
      <c r="N8" s="382"/>
      <c r="O8" s="382"/>
      <c r="P8" s="382"/>
      <c r="Q8" s="382"/>
      <c r="T8" s="382"/>
    </row>
    <row r="9" spans="1:20">
      <c r="A9" s="384" t="s">
        <v>169</v>
      </c>
      <c r="B9" s="384"/>
      <c r="C9" s="384"/>
      <c r="D9" s="384"/>
    </row>
    <row r="10" spans="1:20">
      <c r="A10" s="384" t="s">
        <v>170</v>
      </c>
      <c r="B10" s="384"/>
      <c r="C10" s="384"/>
      <c r="D10" s="384"/>
    </row>
    <row r="12" spans="1:20" ht="20.100000000000001" customHeight="1">
      <c r="A12" s="70"/>
      <c r="B12" s="385" t="s">
        <v>161</v>
      </c>
      <c r="C12" s="385"/>
      <c r="D12" s="385"/>
      <c r="E12" s="385"/>
      <c r="F12" s="385"/>
      <c r="G12" s="385"/>
      <c r="H12" s="385"/>
      <c r="I12" s="385"/>
      <c r="J12" s="385"/>
      <c r="K12" s="70"/>
    </row>
    <row r="13" spans="1:20" ht="9.9499999999999993" customHeight="1" thickBot="1"/>
    <row r="14" spans="1:20" ht="15" customHeight="1">
      <c r="B14" s="290" t="s">
        <v>46</v>
      </c>
      <c r="C14" s="350" t="s">
        <v>0</v>
      </c>
      <c r="D14" s="292" t="s">
        <v>72</v>
      </c>
      <c r="E14" s="352" t="s">
        <v>53</v>
      </c>
      <c r="F14" s="292" t="s">
        <v>90</v>
      </c>
      <c r="G14" s="285" t="s">
        <v>91</v>
      </c>
      <c r="H14" s="332" t="s">
        <v>73</v>
      </c>
      <c r="I14" s="333"/>
      <c r="J14" s="334"/>
    </row>
    <row r="15" spans="1:20" ht="15" customHeight="1" thickBot="1">
      <c r="B15" s="291"/>
      <c r="C15" s="351"/>
      <c r="D15" s="293"/>
      <c r="E15" s="353"/>
      <c r="F15" s="294"/>
      <c r="G15" s="286"/>
      <c r="H15" s="72" t="s">
        <v>65</v>
      </c>
      <c r="I15" s="280" t="s">
        <v>74</v>
      </c>
      <c r="J15" s="67" t="s">
        <v>162</v>
      </c>
    </row>
    <row r="16" spans="1:20" ht="15" customHeight="1" thickBot="1">
      <c r="B16" s="228" t="s">
        <v>56</v>
      </c>
      <c r="C16" s="229"/>
      <c r="D16" s="229"/>
      <c r="E16" s="229"/>
      <c r="F16" s="229"/>
      <c r="G16" s="229"/>
      <c r="H16" s="229"/>
      <c r="I16" s="229"/>
      <c r="J16" s="230"/>
    </row>
    <row r="17" spans="2:10" ht="15" customHeight="1">
      <c r="B17" s="347" t="s">
        <v>36</v>
      </c>
      <c r="C17" s="82" t="s">
        <v>65</v>
      </c>
      <c r="D17" s="92">
        <v>10.73</v>
      </c>
      <c r="E17" s="93"/>
      <c r="F17" s="103">
        <f>D17-E17</f>
        <v>10.73</v>
      </c>
      <c r="G17" s="128"/>
      <c r="H17" s="147" t="s">
        <v>88</v>
      </c>
      <c r="I17" s="259"/>
      <c r="J17" s="121"/>
    </row>
    <row r="18" spans="2:10" ht="15" customHeight="1" thickBot="1">
      <c r="B18" s="321"/>
      <c r="C18" s="84" t="s">
        <v>74</v>
      </c>
      <c r="D18" s="91">
        <v>10.73</v>
      </c>
      <c r="E18" s="94"/>
      <c r="F18" s="125"/>
      <c r="G18" s="129">
        <f>D18-E18</f>
        <v>10.73</v>
      </c>
      <c r="H18" s="95"/>
      <c r="I18" s="260" t="s">
        <v>89</v>
      </c>
      <c r="J18" s="144"/>
    </row>
    <row r="19" spans="2:10" ht="15" customHeight="1" thickTop="1">
      <c r="B19" s="322" t="s">
        <v>37</v>
      </c>
      <c r="C19" s="35" t="s">
        <v>65</v>
      </c>
      <c r="D19" s="76">
        <v>16.02</v>
      </c>
      <c r="E19" s="77"/>
      <c r="F19" s="97">
        <f>D19-E19</f>
        <v>16.02</v>
      </c>
      <c r="G19" s="96"/>
      <c r="H19" s="141" t="s">
        <v>88</v>
      </c>
      <c r="I19" s="261"/>
      <c r="J19" s="99"/>
    </row>
    <row r="20" spans="2:10" ht="15" customHeight="1" thickBot="1">
      <c r="B20" s="323"/>
      <c r="C20" s="81" t="s">
        <v>74</v>
      </c>
      <c r="D20" s="73">
        <v>16.02</v>
      </c>
      <c r="E20" s="75"/>
      <c r="F20" s="126"/>
      <c r="G20" s="130">
        <f>D20-E20</f>
        <v>16.02</v>
      </c>
      <c r="H20" s="89"/>
      <c r="I20" s="262" t="s">
        <v>89</v>
      </c>
      <c r="J20" s="145"/>
    </row>
    <row r="21" spans="2:10" ht="15" customHeight="1" thickTop="1">
      <c r="B21" s="348" t="s">
        <v>81</v>
      </c>
      <c r="C21" s="82" t="s">
        <v>65</v>
      </c>
      <c r="D21" s="90">
        <v>4.3</v>
      </c>
      <c r="E21" s="87"/>
      <c r="F21" s="103">
        <f>D21-E21</f>
        <v>4.3</v>
      </c>
      <c r="G21" s="128"/>
      <c r="H21" s="142" t="s">
        <v>96</v>
      </c>
      <c r="I21" s="263"/>
      <c r="J21" s="123">
        <v>0.9</v>
      </c>
    </row>
    <row r="22" spans="2:10" ht="15" customHeight="1" thickBot="1">
      <c r="B22" s="349"/>
      <c r="C22" s="84" t="s">
        <v>74</v>
      </c>
      <c r="D22" s="91">
        <v>4.3</v>
      </c>
      <c r="E22" s="88"/>
      <c r="F22" s="125"/>
      <c r="G22" s="129">
        <f>D22-E22</f>
        <v>4.3</v>
      </c>
      <c r="H22" s="95"/>
      <c r="I22" s="260" t="s">
        <v>89</v>
      </c>
      <c r="J22" s="144"/>
    </row>
    <row r="23" spans="2:10" ht="15" customHeight="1" thickTop="1">
      <c r="B23" s="330" t="s">
        <v>80</v>
      </c>
      <c r="C23" s="35" t="s">
        <v>65</v>
      </c>
      <c r="D23" s="76">
        <v>3.82</v>
      </c>
      <c r="E23" s="77"/>
      <c r="F23" s="97">
        <f>D23-E23</f>
        <v>3.82</v>
      </c>
      <c r="G23" s="96"/>
      <c r="H23" s="141" t="s">
        <v>96</v>
      </c>
      <c r="I23" s="261"/>
      <c r="J23" s="99">
        <v>0.9</v>
      </c>
    </row>
    <row r="24" spans="2:10" ht="15" customHeight="1" thickBot="1">
      <c r="B24" s="331"/>
      <c r="C24" s="81" t="s">
        <v>74</v>
      </c>
      <c r="D24" s="73">
        <v>3.82</v>
      </c>
      <c r="E24" s="78"/>
      <c r="F24" s="126"/>
      <c r="G24" s="130">
        <f>D24-E24</f>
        <v>3.82</v>
      </c>
      <c r="H24" s="89"/>
      <c r="I24" s="262" t="s">
        <v>89</v>
      </c>
      <c r="J24" s="145"/>
    </row>
    <row r="25" spans="2:10" ht="15" customHeight="1" thickTop="1">
      <c r="B25" s="320" t="s">
        <v>38</v>
      </c>
      <c r="C25" s="82" t="s">
        <v>65</v>
      </c>
      <c r="D25" s="90">
        <v>4.1900000000000004</v>
      </c>
      <c r="E25" s="87"/>
      <c r="F25" s="103">
        <f>D25-E25</f>
        <v>4.1900000000000004</v>
      </c>
      <c r="G25" s="128"/>
      <c r="H25" s="142" t="s">
        <v>88</v>
      </c>
      <c r="I25" s="263"/>
      <c r="J25" s="123"/>
    </row>
    <row r="26" spans="2:10" ht="15" customHeight="1" thickBot="1">
      <c r="B26" s="321"/>
      <c r="C26" s="84" t="s">
        <v>74</v>
      </c>
      <c r="D26" s="91">
        <v>4.1900000000000004</v>
      </c>
      <c r="E26" s="88"/>
      <c r="F26" s="125"/>
      <c r="G26" s="129">
        <f>D26-E26</f>
        <v>4.1900000000000004</v>
      </c>
      <c r="H26" s="95"/>
      <c r="I26" s="260" t="s">
        <v>89</v>
      </c>
      <c r="J26" s="144"/>
    </row>
    <row r="27" spans="2:10" s="70" customFormat="1" ht="15" customHeight="1" thickTop="1">
      <c r="B27" s="322" t="s">
        <v>39</v>
      </c>
      <c r="C27" s="35" t="s">
        <v>65</v>
      </c>
      <c r="D27" s="76">
        <v>8.2100000000000009</v>
      </c>
      <c r="E27" s="77"/>
      <c r="F27" s="97">
        <f>D27-E27</f>
        <v>8.2100000000000009</v>
      </c>
      <c r="G27" s="96"/>
      <c r="H27" s="141" t="s">
        <v>88</v>
      </c>
      <c r="I27" s="261"/>
      <c r="J27" s="99"/>
    </row>
    <row r="28" spans="2:10" ht="15" customHeight="1" thickBot="1">
      <c r="B28" s="323"/>
      <c r="C28" s="81" t="s">
        <v>74</v>
      </c>
      <c r="D28" s="73">
        <v>8.2100000000000009</v>
      </c>
      <c r="E28" s="78"/>
      <c r="F28" s="126"/>
      <c r="G28" s="130">
        <f>D28-E28</f>
        <v>8.2100000000000009</v>
      </c>
      <c r="H28" s="89"/>
      <c r="I28" s="262" t="s">
        <v>89</v>
      </c>
      <c r="J28" s="145"/>
    </row>
    <row r="29" spans="2:10" ht="15" customHeight="1" thickTop="1">
      <c r="B29" s="324">
        <v>1</v>
      </c>
      <c r="C29" s="82" t="s">
        <v>65</v>
      </c>
      <c r="D29" s="90">
        <v>49.15</v>
      </c>
      <c r="E29" s="87"/>
      <c r="F29" s="103">
        <f>D29-E29</f>
        <v>49.15</v>
      </c>
      <c r="G29" s="128"/>
      <c r="H29" s="142" t="s">
        <v>88</v>
      </c>
      <c r="I29" s="263"/>
      <c r="J29" s="123"/>
    </row>
    <row r="30" spans="2:10" ht="15" customHeight="1" thickBot="1">
      <c r="B30" s="325"/>
      <c r="C30" s="84" t="s">
        <v>74</v>
      </c>
      <c r="D30" s="91">
        <v>49.15</v>
      </c>
      <c r="E30" s="88"/>
      <c r="F30" s="125"/>
      <c r="G30" s="129">
        <f>D30-E30</f>
        <v>49.15</v>
      </c>
      <c r="H30" s="95"/>
      <c r="I30" s="260" t="s">
        <v>89</v>
      </c>
      <c r="J30" s="144"/>
    </row>
    <row r="31" spans="2:10" ht="15" customHeight="1" thickTop="1">
      <c r="B31" s="326">
        <v>2</v>
      </c>
      <c r="C31" s="35" t="s">
        <v>65</v>
      </c>
      <c r="D31" s="76">
        <v>50.03</v>
      </c>
      <c r="E31" s="77"/>
      <c r="F31" s="97">
        <f>D31-E31</f>
        <v>50.03</v>
      </c>
      <c r="G31" s="96"/>
      <c r="H31" s="141" t="s">
        <v>88</v>
      </c>
      <c r="I31" s="261"/>
      <c r="J31" s="99"/>
    </row>
    <row r="32" spans="2:10" ht="15" customHeight="1" thickBot="1">
      <c r="B32" s="327"/>
      <c r="C32" s="81" t="s">
        <v>74</v>
      </c>
      <c r="D32" s="73">
        <v>50.03</v>
      </c>
      <c r="E32" s="78"/>
      <c r="F32" s="126"/>
      <c r="G32" s="130">
        <f>D32-E32</f>
        <v>50.03</v>
      </c>
      <c r="H32" s="89"/>
      <c r="I32" s="262" t="s">
        <v>89</v>
      </c>
      <c r="J32" s="145"/>
    </row>
    <row r="33" spans="2:10" ht="15" customHeight="1" thickTop="1">
      <c r="B33" s="328">
        <v>3</v>
      </c>
      <c r="C33" s="82" t="s">
        <v>65</v>
      </c>
      <c r="D33" s="90">
        <v>49.71</v>
      </c>
      <c r="E33" s="87"/>
      <c r="F33" s="103">
        <f>D33-E33</f>
        <v>49.71</v>
      </c>
      <c r="G33" s="128"/>
      <c r="H33" s="142" t="s">
        <v>88</v>
      </c>
      <c r="I33" s="263"/>
      <c r="J33" s="123"/>
    </row>
    <row r="34" spans="2:10" ht="15" customHeight="1" thickBot="1">
      <c r="B34" s="329"/>
      <c r="C34" s="84" t="s">
        <v>74</v>
      </c>
      <c r="D34" s="91">
        <v>49.71</v>
      </c>
      <c r="E34" s="88"/>
      <c r="F34" s="125"/>
      <c r="G34" s="129">
        <f>D34-E34</f>
        <v>49.71</v>
      </c>
      <c r="H34" s="95"/>
      <c r="I34" s="260" t="s">
        <v>89</v>
      </c>
      <c r="J34" s="144"/>
    </row>
    <row r="35" spans="2:10" ht="15" customHeight="1" thickTop="1">
      <c r="B35" s="330" t="s">
        <v>83</v>
      </c>
      <c r="C35" s="35" t="s">
        <v>65</v>
      </c>
      <c r="D35" s="76">
        <v>4.3499999999999996</v>
      </c>
      <c r="E35" s="77"/>
      <c r="F35" s="97">
        <f>D35-E35</f>
        <v>4.3499999999999996</v>
      </c>
      <c r="G35" s="96"/>
      <c r="H35" s="141" t="s">
        <v>96</v>
      </c>
      <c r="I35" s="261"/>
      <c r="J35" s="99">
        <v>0.9</v>
      </c>
    </row>
    <row r="36" spans="2:10" ht="15" customHeight="1" thickBot="1">
      <c r="B36" s="331"/>
      <c r="C36" s="81" t="s">
        <v>74</v>
      </c>
      <c r="D36" s="73">
        <v>4.3499999999999996</v>
      </c>
      <c r="E36" s="78"/>
      <c r="F36" s="126"/>
      <c r="G36" s="130">
        <f>D36-E36</f>
        <v>4.3499999999999996</v>
      </c>
      <c r="H36" s="89"/>
      <c r="I36" s="262" t="s">
        <v>89</v>
      </c>
      <c r="J36" s="145"/>
    </row>
    <row r="37" spans="2:10" ht="15" customHeight="1" thickTop="1">
      <c r="B37" s="348" t="s">
        <v>82</v>
      </c>
      <c r="C37" s="82" t="s">
        <v>65</v>
      </c>
      <c r="D37" s="83">
        <v>4.3899999999999997</v>
      </c>
      <c r="E37" s="87"/>
      <c r="F37" s="103">
        <f>D37-E37</f>
        <v>4.3899999999999997</v>
      </c>
      <c r="G37" s="128"/>
      <c r="H37" s="142" t="s">
        <v>96</v>
      </c>
      <c r="I37" s="263"/>
      <c r="J37" s="123">
        <v>0.9</v>
      </c>
    </row>
    <row r="38" spans="2:10" ht="15" customHeight="1" thickBot="1">
      <c r="B38" s="349"/>
      <c r="C38" s="84" t="s">
        <v>74</v>
      </c>
      <c r="D38" s="86">
        <v>4.3899999999999997</v>
      </c>
      <c r="E38" s="88"/>
      <c r="F38" s="125"/>
      <c r="G38" s="129">
        <f>D38-E38</f>
        <v>4.3899999999999997</v>
      </c>
      <c r="H38" s="95"/>
      <c r="I38" s="260" t="s">
        <v>89</v>
      </c>
      <c r="J38" s="144"/>
    </row>
    <row r="39" spans="2:10" ht="15" customHeight="1" thickTop="1">
      <c r="B39" s="322" t="s">
        <v>20</v>
      </c>
      <c r="C39" s="35" t="s">
        <v>65</v>
      </c>
      <c r="D39" s="79">
        <v>11.55</v>
      </c>
      <c r="E39" s="77"/>
      <c r="F39" s="97">
        <f>D39-E39</f>
        <v>11.55</v>
      </c>
      <c r="G39" s="96"/>
      <c r="H39" s="141" t="s">
        <v>88</v>
      </c>
      <c r="I39" s="261"/>
      <c r="J39" s="99"/>
    </row>
    <row r="40" spans="2:10" ht="15" customHeight="1" thickBot="1">
      <c r="B40" s="323"/>
      <c r="C40" s="81" t="s">
        <v>74</v>
      </c>
      <c r="D40" s="80">
        <v>11.55</v>
      </c>
      <c r="E40" s="78"/>
      <c r="F40" s="126"/>
      <c r="G40" s="130">
        <f>D40-E40</f>
        <v>11.55</v>
      </c>
      <c r="H40" s="89"/>
      <c r="I40" s="262" t="s">
        <v>89</v>
      </c>
      <c r="J40" s="145"/>
    </row>
    <row r="41" spans="2:10" ht="15" customHeight="1" thickTop="1">
      <c r="B41" s="320" t="s">
        <v>21</v>
      </c>
      <c r="C41" s="82" t="s">
        <v>65</v>
      </c>
      <c r="D41" s="83">
        <v>27.58</v>
      </c>
      <c r="E41" s="87"/>
      <c r="F41" s="103">
        <f>D41-E41</f>
        <v>27.58</v>
      </c>
      <c r="G41" s="128"/>
      <c r="H41" s="142" t="s">
        <v>88</v>
      </c>
      <c r="I41" s="263"/>
      <c r="J41" s="123"/>
    </row>
    <row r="42" spans="2:10" ht="15" customHeight="1" thickBot="1">
      <c r="B42" s="321"/>
      <c r="C42" s="84" t="s">
        <v>74</v>
      </c>
      <c r="D42" s="86">
        <v>27.58</v>
      </c>
      <c r="E42" s="88"/>
      <c r="F42" s="125"/>
      <c r="G42" s="129">
        <f>D42-E42</f>
        <v>27.58</v>
      </c>
      <c r="H42" s="95"/>
      <c r="I42" s="260" t="s">
        <v>89</v>
      </c>
      <c r="J42" s="144"/>
    </row>
    <row r="43" spans="2:10" ht="15" customHeight="1" thickTop="1">
      <c r="B43" s="322" t="s">
        <v>22</v>
      </c>
      <c r="C43" s="35" t="s">
        <v>65</v>
      </c>
      <c r="D43" s="79">
        <v>24.77</v>
      </c>
      <c r="E43" s="77"/>
      <c r="F43" s="97">
        <f>D43-E43</f>
        <v>24.77</v>
      </c>
      <c r="G43" s="96"/>
      <c r="H43" s="141" t="s">
        <v>88</v>
      </c>
      <c r="I43" s="261"/>
      <c r="J43" s="99"/>
    </row>
    <row r="44" spans="2:10" ht="15" customHeight="1" thickBot="1">
      <c r="B44" s="323"/>
      <c r="C44" s="81" t="s">
        <v>74</v>
      </c>
      <c r="D44" s="80">
        <v>24.77</v>
      </c>
      <c r="E44" s="78"/>
      <c r="F44" s="126"/>
      <c r="G44" s="130">
        <f>D44-E44</f>
        <v>24.77</v>
      </c>
      <c r="H44" s="89"/>
      <c r="I44" s="262" t="s">
        <v>89</v>
      </c>
      <c r="J44" s="145"/>
    </row>
    <row r="45" spans="2:10" ht="15" customHeight="1" thickTop="1">
      <c r="B45" s="320" t="s">
        <v>40</v>
      </c>
      <c r="C45" s="82" t="s">
        <v>65</v>
      </c>
      <c r="D45" s="83">
        <v>20</v>
      </c>
      <c r="E45" s="87"/>
      <c r="F45" s="103">
        <f>D45-E45</f>
        <v>20</v>
      </c>
      <c r="G45" s="128"/>
      <c r="H45" s="142" t="s">
        <v>88</v>
      </c>
      <c r="I45" s="263"/>
      <c r="J45" s="123"/>
    </row>
    <row r="46" spans="2:10" ht="15" customHeight="1" thickBot="1">
      <c r="B46" s="321"/>
      <c r="C46" s="84" t="s">
        <v>74</v>
      </c>
      <c r="D46" s="86">
        <v>20</v>
      </c>
      <c r="E46" s="88"/>
      <c r="F46" s="125"/>
      <c r="G46" s="129">
        <f>D46-E46</f>
        <v>20</v>
      </c>
      <c r="H46" s="95"/>
      <c r="I46" s="260" t="s">
        <v>89</v>
      </c>
      <c r="J46" s="144"/>
    </row>
    <row r="47" spans="2:10" ht="15" customHeight="1" thickTop="1">
      <c r="B47" s="322" t="s">
        <v>12</v>
      </c>
      <c r="C47" s="35" t="s">
        <v>65</v>
      </c>
      <c r="D47" s="79">
        <v>5.3</v>
      </c>
      <c r="E47" s="77"/>
      <c r="F47" s="97">
        <f>D47-E47</f>
        <v>5.3</v>
      </c>
      <c r="G47" s="96"/>
      <c r="H47" s="141" t="s">
        <v>88</v>
      </c>
      <c r="I47" s="261"/>
      <c r="J47" s="99"/>
    </row>
    <row r="48" spans="2:10" ht="15" customHeight="1" thickBot="1">
      <c r="B48" s="323"/>
      <c r="C48" s="81" t="s">
        <v>74</v>
      </c>
      <c r="D48" s="80">
        <v>5.3</v>
      </c>
      <c r="E48" s="78"/>
      <c r="F48" s="126"/>
      <c r="G48" s="130">
        <f>D48-E48</f>
        <v>5.3</v>
      </c>
      <c r="H48" s="89"/>
      <c r="I48" s="262" t="s">
        <v>89</v>
      </c>
      <c r="J48" s="145"/>
    </row>
    <row r="49" spans="2:10" ht="15" customHeight="1" thickTop="1">
      <c r="B49" s="320" t="s">
        <v>3</v>
      </c>
      <c r="C49" s="82" t="s">
        <v>65</v>
      </c>
      <c r="D49" s="83">
        <v>208.39</v>
      </c>
      <c r="E49" s="87"/>
      <c r="F49" s="103">
        <f>D49-E49</f>
        <v>208.39</v>
      </c>
      <c r="G49" s="128"/>
      <c r="H49" s="142" t="s">
        <v>141</v>
      </c>
      <c r="I49" s="263"/>
      <c r="J49" s="123">
        <f>(2*(0.9))+1.8</f>
        <v>3.6</v>
      </c>
    </row>
    <row r="50" spans="2:10" ht="15" customHeight="1" thickBot="1">
      <c r="B50" s="321"/>
      <c r="C50" s="84" t="s">
        <v>74</v>
      </c>
      <c r="D50" s="86">
        <v>208.39</v>
      </c>
      <c r="E50" s="88"/>
      <c r="F50" s="125"/>
      <c r="G50" s="129">
        <f>D50-E50</f>
        <v>208.39</v>
      </c>
      <c r="H50" s="95"/>
      <c r="I50" s="260" t="s">
        <v>97</v>
      </c>
      <c r="J50" s="144"/>
    </row>
    <row r="51" spans="2:10" ht="15" customHeight="1" thickTop="1">
      <c r="B51" s="345" t="s">
        <v>23</v>
      </c>
      <c r="C51" s="35" t="s">
        <v>65</v>
      </c>
      <c r="D51" s="79">
        <v>49.52</v>
      </c>
      <c r="E51" s="77"/>
      <c r="F51" s="97">
        <f>D51-E51</f>
        <v>49.52</v>
      </c>
      <c r="G51" s="96"/>
      <c r="H51" s="141" t="s">
        <v>96</v>
      </c>
      <c r="I51" s="261"/>
      <c r="J51" s="99">
        <v>0.9</v>
      </c>
    </row>
    <row r="52" spans="2:10" ht="15" customHeight="1" thickBot="1">
      <c r="B52" s="346"/>
      <c r="C52" s="81" t="s">
        <v>74</v>
      </c>
      <c r="D52" s="80">
        <v>49.52</v>
      </c>
      <c r="E52" s="78"/>
      <c r="F52" s="126"/>
      <c r="G52" s="130">
        <f>D52-E52</f>
        <v>49.52</v>
      </c>
      <c r="H52" s="89"/>
      <c r="I52" s="262" t="s">
        <v>89</v>
      </c>
      <c r="J52" s="145"/>
    </row>
    <row r="53" spans="2:10" ht="15" customHeight="1" thickTop="1">
      <c r="B53" s="314" t="s">
        <v>24</v>
      </c>
      <c r="C53" s="82" t="s">
        <v>65</v>
      </c>
      <c r="D53" s="83">
        <v>50.22</v>
      </c>
      <c r="E53" s="87"/>
      <c r="F53" s="103">
        <f>D53-E53</f>
        <v>50.22</v>
      </c>
      <c r="G53" s="128"/>
      <c r="H53" s="142" t="s">
        <v>88</v>
      </c>
      <c r="I53" s="263"/>
      <c r="J53" s="123"/>
    </row>
    <row r="54" spans="2:10" ht="15" customHeight="1" thickBot="1">
      <c r="B54" s="344"/>
      <c r="C54" s="84" t="s">
        <v>74</v>
      </c>
      <c r="D54" s="86">
        <v>50.22</v>
      </c>
      <c r="E54" s="88"/>
      <c r="F54" s="125"/>
      <c r="G54" s="129">
        <f>D54-E54</f>
        <v>50.22</v>
      </c>
      <c r="H54" s="95"/>
      <c r="I54" s="260" t="s">
        <v>89</v>
      </c>
      <c r="J54" s="144"/>
    </row>
    <row r="55" spans="2:10" ht="15" customHeight="1" thickTop="1">
      <c r="B55" s="345" t="s">
        <v>25</v>
      </c>
      <c r="C55" s="35" t="s">
        <v>65</v>
      </c>
      <c r="D55" s="79">
        <v>49.32</v>
      </c>
      <c r="E55" s="77"/>
      <c r="F55" s="97">
        <f>D55-E55</f>
        <v>49.32</v>
      </c>
      <c r="G55" s="96"/>
      <c r="H55" s="141" t="s">
        <v>88</v>
      </c>
      <c r="I55" s="261"/>
      <c r="J55" s="99"/>
    </row>
    <row r="56" spans="2:10" ht="15" customHeight="1" thickBot="1">
      <c r="B56" s="354"/>
      <c r="C56" s="81" t="s">
        <v>74</v>
      </c>
      <c r="D56" s="80">
        <v>49.32</v>
      </c>
      <c r="E56" s="78"/>
      <c r="F56" s="126"/>
      <c r="G56" s="130">
        <f>D56-E56</f>
        <v>49.32</v>
      </c>
      <c r="H56" s="89"/>
      <c r="I56" s="262" t="s">
        <v>89</v>
      </c>
      <c r="J56" s="145"/>
    </row>
    <row r="57" spans="2:10" ht="15" customHeight="1" thickTop="1">
      <c r="B57" s="314" t="s">
        <v>26</v>
      </c>
      <c r="C57" s="82" t="s">
        <v>65</v>
      </c>
      <c r="D57" s="83">
        <v>50.32</v>
      </c>
      <c r="E57" s="87"/>
      <c r="F57" s="103">
        <f>D57-E57</f>
        <v>50.32</v>
      </c>
      <c r="G57" s="128"/>
      <c r="H57" s="142" t="s">
        <v>88</v>
      </c>
      <c r="I57" s="263"/>
      <c r="J57" s="123"/>
    </row>
    <row r="58" spans="2:10" ht="15" customHeight="1" thickBot="1">
      <c r="B58" s="355"/>
      <c r="C58" s="84" t="s">
        <v>74</v>
      </c>
      <c r="D58" s="86">
        <v>50.32</v>
      </c>
      <c r="E58" s="88"/>
      <c r="F58" s="125"/>
      <c r="G58" s="129">
        <f>D58-E58</f>
        <v>50.32</v>
      </c>
      <c r="H58" s="95"/>
      <c r="I58" s="260" t="s">
        <v>89</v>
      </c>
      <c r="J58" s="144"/>
    </row>
    <row r="59" spans="2:10" ht="15" customHeight="1" thickTop="1" thickBot="1">
      <c r="B59" s="340" t="s">
        <v>27</v>
      </c>
      <c r="C59" s="35" t="s">
        <v>65</v>
      </c>
      <c r="D59" s="79">
        <v>49.28</v>
      </c>
      <c r="E59" s="77"/>
      <c r="F59" s="97">
        <f>D59-E59</f>
        <v>49.28</v>
      </c>
      <c r="G59" s="96"/>
      <c r="H59" s="141" t="s">
        <v>88</v>
      </c>
      <c r="I59" s="261"/>
      <c r="J59" s="99"/>
    </row>
    <row r="60" spans="2:10" ht="15" customHeight="1" thickTop="1" thickBot="1">
      <c r="B60" s="340"/>
      <c r="C60" s="81" t="s">
        <v>74</v>
      </c>
      <c r="D60" s="80">
        <v>49.28</v>
      </c>
      <c r="E60" s="78"/>
      <c r="F60" s="126"/>
      <c r="G60" s="130">
        <f>D60-E60</f>
        <v>49.28</v>
      </c>
      <c r="H60" s="89"/>
      <c r="I60" s="262" t="s">
        <v>89</v>
      </c>
      <c r="J60" s="145"/>
    </row>
    <row r="61" spans="2:10" ht="15" customHeight="1" thickTop="1" thickBot="1">
      <c r="B61" s="316" t="s">
        <v>28</v>
      </c>
      <c r="C61" s="165" t="s">
        <v>65</v>
      </c>
      <c r="D61" s="83">
        <v>49.33</v>
      </c>
      <c r="E61" s="87"/>
      <c r="F61" s="135">
        <f>D61-E61</f>
        <v>49.33</v>
      </c>
      <c r="G61" s="166"/>
      <c r="H61" s="167" t="s">
        <v>88</v>
      </c>
      <c r="I61" s="264"/>
      <c r="J61" s="136"/>
    </row>
    <row r="62" spans="2:10" ht="15" customHeight="1" thickTop="1" thickBot="1">
      <c r="B62" s="390"/>
      <c r="C62" s="117" t="s">
        <v>74</v>
      </c>
      <c r="D62" s="85">
        <v>49.33</v>
      </c>
      <c r="E62" s="396"/>
      <c r="F62" s="127"/>
      <c r="G62" s="131">
        <f>D62-E62</f>
        <v>49.33</v>
      </c>
      <c r="H62" s="143"/>
      <c r="I62" s="265" t="s">
        <v>89</v>
      </c>
      <c r="J62" s="146"/>
    </row>
    <row r="63" spans="2:10" ht="15" customHeight="1" thickBot="1">
      <c r="B63" s="360" t="s">
        <v>29</v>
      </c>
      <c r="C63" s="35" t="s">
        <v>65</v>
      </c>
      <c r="D63" s="394">
        <v>50.64</v>
      </c>
      <c r="E63" s="176"/>
      <c r="F63" s="98">
        <f>D63-E63</f>
        <v>50.64</v>
      </c>
      <c r="G63" s="395"/>
      <c r="H63" s="141" t="s">
        <v>88</v>
      </c>
      <c r="I63" s="261"/>
      <c r="J63" s="99"/>
    </row>
    <row r="64" spans="2:10" ht="15" customHeight="1" thickTop="1" thickBot="1">
      <c r="B64" s="341"/>
      <c r="C64" s="81" t="s">
        <v>74</v>
      </c>
      <c r="D64" s="80">
        <v>50.64</v>
      </c>
      <c r="E64" s="78"/>
      <c r="F64" s="126"/>
      <c r="G64" s="130">
        <f>D64-E64</f>
        <v>50.64</v>
      </c>
      <c r="H64" s="89"/>
      <c r="I64" s="262" t="s">
        <v>89</v>
      </c>
      <c r="J64" s="145"/>
    </row>
    <row r="65" spans="2:10" ht="15" customHeight="1" thickTop="1" thickBot="1">
      <c r="B65" s="316" t="s">
        <v>30</v>
      </c>
      <c r="C65" s="82" t="s">
        <v>65</v>
      </c>
      <c r="D65" s="83">
        <v>48.64</v>
      </c>
      <c r="E65" s="87"/>
      <c r="F65" s="103">
        <f>D65-E65</f>
        <v>48.64</v>
      </c>
      <c r="G65" s="128"/>
      <c r="H65" s="142" t="s">
        <v>88</v>
      </c>
      <c r="I65" s="263"/>
      <c r="J65" s="123"/>
    </row>
    <row r="66" spans="2:10" ht="15" customHeight="1" thickTop="1" thickBot="1">
      <c r="B66" s="317"/>
      <c r="C66" s="84" t="s">
        <v>74</v>
      </c>
      <c r="D66" s="86">
        <v>48.64</v>
      </c>
      <c r="E66" s="88"/>
      <c r="F66" s="125"/>
      <c r="G66" s="129">
        <f>D66-E66</f>
        <v>48.64</v>
      </c>
      <c r="H66" s="95"/>
      <c r="I66" s="260" t="s">
        <v>89</v>
      </c>
      <c r="J66" s="144"/>
    </row>
    <row r="67" spans="2:10" ht="15" customHeight="1" thickTop="1">
      <c r="B67" s="309" t="s">
        <v>75</v>
      </c>
      <c r="C67" s="35" t="s">
        <v>65</v>
      </c>
      <c r="D67" s="79">
        <v>4.32</v>
      </c>
      <c r="E67" s="77"/>
      <c r="F67" s="97">
        <f>D67-E67</f>
        <v>4.32</v>
      </c>
      <c r="G67" s="96"/>
      <c r="H67" s="141" t="s">
        <v>96</v>
      </c>
      <c r="I67" s="261"/>
      <c r="J67" s="99">
        <v>1</v>
      </c>
    </row>
    <row r="68" spans="2:10" ht="15" customHeight="1" thickBot="1">
      <c r="B68" s="310"/>
      <c r="C68" s="81" t="s">
        <v>74</v>
      </c>
      <c r="D68" s="80">
        <v>4.32</v>
      </c>
      <c r="E68" s="78"/>
      <c r="F68" s="126"/>
      <c r="G68" s="130">
        <f>D68-E68</f>
        <v>4.32</v>
      </c>
      <c r="H68" s="89"/>
      <c r="I68" s="262" t="s">
        <v>98</v>
      </c>
      <c r="J68" s="145"/>
    </row>
    <row r="69" spans="2:10" ht="15" customHeight="1" thickTop="1" thickBot="1">
      <c r="B69" s="318" t="s">
        <v>76</v>
      </c>
      <c r="C69" s="82" t="s">
        <v>65</v>
      </c>
      <c r="D69" s="83">
        <v>4.55</v>
      </c>
      <c r="E69" s="87"/>
      <c r="F69" s="103">
        <f>D69-E69</f>
        <v>4.55</v>
      </c>
      <c r="G69" s="128"/>
      <c r="H69" s="142" t="s">
        <v>96</v>
      </c>
      <c r="I69" s="263"/>
      <c r="J69" s="123">
        <v>1</v>
      </c>
    </row>
    <row r="70" spans="2:10" ht="15" customHeight="1" thickTop="1" thickBot="1">
      <c r="B70" s="318"/>
      <c r="C70" s="84" t="s">
        <v>74</v>
      </c>
      <c r="D70" s="86">
        <v>4.55</v>
      </c>
      <c r="E70" s="88"/>
      <c r="F70" s="125"/>
      <c r="G70" s="129">
        <f>D70-E70</f>
        <v>4.55</v>
      </c>
      <c r="H70" s="95"/>
      <c r="I70" s="260" t="s">
        <v>98</v>
      </c>
      <c r="J70" s="144"/>
    </row>
    <row r="71" spans="2:10" ht="15" customHeight="1" thickTop="1" thickBot="1">
      <c r="B71" s="319" t="s">
        <v>77</v>
      </c>
      <c r="C71" s="35" t="s">
        <v>65</v>
      </c>
      <c r="D71" s="79">
        <v>17.440000000000001</v>
      </c>
      <c r="E71" s="77"/>
      <c r="F71" s="97">
        <f>D71-E71</f>
        <v>17.440000000000001</v>
      </c>
      <c r="G71" s="96"/>
      <c r="H71" s="141" t="s">
        <v>96</v>
      </c>
      <c r="I71" s="261"/>
      <c r="J71" s="99">
        <v>0.73</v>
      </c>
    </row>
    <row r="72" spans="2:10" ht="15" customHeight="1" thickTop="1" thickBot="1">
      <c r="B72" s="319"/>
      <c r="C72" s="81" t="s">
        <v>74</v>
      </c>
      <c r="D72" s="80">
        <v>17.440000000000001</v>
      </c>
      <c r="E72" s="78"/>
      <c r="F72" s="126"/>
      <c r="G72" s="130">
        <f>D72-E72</f>
        <v>17.440000000000001</v>
      </c>
      <c r="H72" s="89"/>
      <c r="I72" s="262" t="s">
        <v>98</v>
      </c>
      <c r="J72" s="145"/>
    </row>
    <row r="73" spans="2:10" ht="15" customHeight="1" thickTop="1">
      <c r="B73" s="306" t="s">
        <v>78</v>
      </c>
      <c r="C73" s="82" t="s">
        <v>65</v>
      </c>
      <c r="D73" s="83">
        <v>17.579999999999998</v>
      </c>
      <c r="E73" s="87"/>
      <c r="F73" s="103">
        <f>D73-E73</f>
        <v>17.579999999999998</v>
      </c>
      <c r="G73" s="128"/>
      <c r="H73" s="142" t="s">
        <v>96</v>
      </c>
      <c r="I73" s="263"/>
      <c r="J73" s="123">
        <v>0.73</v>
      </c>
    </row>
    <row r="74" spans="2:10" ht="15" customHeight="1" thickBot="1">
      <c r="B74" s="307"/>
      <c r="C74" s="84" t="s">
        <v>74</v>
      </c>
      <c r="D74" s="86">
        <v>17.579999999999998</v>
      </c>
      <c r="E74" s="88"/>
      <c r="F74" s="125"/>
      <c r="G74" s="129">
        <f>D74-E74</f>
        <v>17.579999999999998</v>
      </c>
      <c r="H74" s="95"/>
      <c r="I74" s="260" t="s">
        <v>98</v>
      </c>
      <c r="J74" s="144"/>
    </row>
    <row r="75" spans="2:10" ht="15" customHeight="1" thickTop="1" thickBot="1">
      <c r="B75" s="340" t="s">
        <v>41</v>
      </c>
      <c r="C75" s="35" t="s">
        <v>65</v>
      </c>
      <c r="D75" s="79">
        <v>4.5199999999999996</v>
      </c>
      <c r="E75" s="77"/>
      <c r="F75" s="97">
        <f>D75-E75</f>
        <v>4.5199999999999996</v>
      </c>
      <c r="G75" s="96"/>
      <c r="H75" s="141" t="s">
        <v>88</v>
      </c>
      <c r="I75" s="261"/>
      <c r="J75" s="99"/>
    </row>
    <row r="76" spans="2:10" ht="15" customHeight="1" thickTop="1" thickBot="1">
      <c r="B76" s="340"/>
      <c r="C76" s="81" t="s">
        <v>74</v>
      </c>
      <c r="D76" s="80">
        <v>4.5199999999999996</v>
      </c>
      <c r="E76" s="78"/>
      <c r="F76" s="126"/>
      <c r="G76" s="130">
        <f>D76-E76</f>
        <v>4.5199999999999996</v>
      </c>
      <c r="H76" s="89"/>
      <c r="I76" s="262" t="s">
        <v>89</v>
      </c>
      <c r="J76" s="145"/>
    </row>
    <row r="77" spans="2:10" s="70" customFormat="1" ht="15" customHeight="1" thickTop="1">
      <c r="B77" s="314" t="s">
        <v>79</v>
      </c>
      <c r="C77" s="82" t="s">
        <v>65</v>
      </c>
      <c r="D77" s="83">
        <v>37.200000000000003</v>
      </c>
      <c r="E77" s="87"/>
      <c r="F77" s="103">
        <f>D77-E77</f>
        <v>37.200000000000003</v>
      </c>
      <c r="G77" s="128"/>
      <c r="H77" s="142" t="s">
        <v>101</v>
      </c>
      <c r="I77" s="263"/>
      <c r="J77" s="123"/>
    </row>
    <row r="78" spans="2:10" s="70" customFormat="1" ht="15" customHeight="1" thickBot="1">
      <c r="B78" s="344"/>
      <c r="C78" s="84" t="s">
        <v>74</v>
      </c>
      <c r="D78" s="86"/>
      <c r="E78" s="88"/>
      <c r="F78" s="125"/>
      <c r="G78" s="129">
        <f>D78-E78</f>
        <v>0</v>
      </c>
      <c r="H78" s="95"/>
      <c r="I78" s="260"/>
      <c r="J78" s="144"/>
    </row>
    <row r="79" spans="2:10" ht="15" customHeight="1" thickTop="1">
      <c r="B79" s="345" t="s">
        <v>87</v>
      </c>
      <c r="C79" s="35" t="s">
        <v>65</v>
      </c>
      <c r="D79" s="79"/>
      <c r="E79" s="77"/>
      <c r="F79" s="97">
        <f>D79-E79</f>
        <v>0</v>
      </c>
      <c r="G79" s="96"/>
      <c r="H79" s="141"/>
      <c r="I79" s="261"/>
      <c r="J79" s="99"/>
    </row>
    <row r="80" spans="2:10" ht="15" customHeight="1" thickBot="1">
      <c r="B80" s="346"/>
      <c r="C80" s="81" t="s">
        <v>74</v>
      </c>
      <c r="D80" s="80">
        <v>24.72</v>
      </c>
      <c r="E80" s="78"/>
      <c r="F80" s="126"/>
      <c r="G80" s="130">
        <f>D80-E80</f>
        <v>24.72</v>
      </c>
      <c r="H80" s="89"/>
      <c r="I80" s="262" t="s">
        <v>89</v>
      </c>
      <c r="J80" s="145"/>
    </row>
    <row r="81" spans="1:10" ht="15" customHeight="1" thickTop="1">
      <c r="B81" s="314" t="s">
        <v>85</v>
      </c>
      <c r="C81" s="82" t="s">
        <v>65</v>
      </c>
      <c r="D81" s="83">
        <v>5.2</v>
      </c>
      <c r="E81" s="87"/>
      <c r="F81" s="103">
        <f>D81-E81</f>
        <v>5.2</v>
      </c>
      <c r="G81" s="128"/>
      <c r="H81" s="142" t="s">
        <v>109</v>
      </c>
      <c r="I81" s="263"/>
      <c r="J81" s="123"/>
    </row>
    <row r="82" spans="1:10" ht="15" customHeight="1" thickBot="1">
      <c r="B82" s="344"/>
      <c r="C82" s="84" t="s">
        <v>74</v>
      </c>
      <c r="D82" s="86">
        <v>5.2</v>
      </c>
      <c r="E82" s="177"/>
      <c r="F82" s="125"/>
      <c r="G82" s="129">
        <f>D82-E82</f>
        <v>5.2</v>
      </c>
      <c r="H82" s="95"/>
      <c r="I82" s="260" t="s">
        <v>89</v>
      </c>
      <c r="J82" s="144"/>
    </row>
    <row r="83" spans="1:10" ht="15" customHeight="1" thickTop="1">
      <c r="A83" s="162"/>
      <c r="B83" s="309" t="s">
        <v>86</v>
      </c>
      <c r="C83" s="35" t="s">
        <v>65</v>
      </c>
      <c r="D83" s="79">
        <v>5.2</v>
      </c>
      <c r="E83" s="79"/>
      <c r="F83" s="97">
        <f>D83-E83</f>
        <v>5.2</v>
      </c>
      <c r="G83" s="96"/>
      <c r="H83" s="141" t="s">
        <v>109</v>
      </c>
      <c r="I83" s="261"/>
      <c r="J83" s="99"/>
    </row>
    <row r="84" spans="1:10" ht="15" customHeight="1" thickBot="1">
      <c r="A84" s="162"/>
      <c r="B84" s="310"/>
      <c r="C84" s="81" t="s">
        <v>74</v>
      </c>
      <c r="D84" s="80">
        <v>5.2</v>
      </c>
      <c r="E84" s="176"/>
      <c r="F84" s="126"/>
      <c r="G84" s="130">
        <f>D84-E84</f>
        <v>5.2</v>
      </c>
      <c r="H84" s="89"/>
      <c r="I84" s="262" t="s">
        <v>89</v>
      </c>
      <c r="J84" s="145"/>
    </row>
    <row r="85" spans="1:10" s="70" customFormat="1" ht="15" customHeight="1" thickTop="1">
      <c r="B85" s="306" t="s">
        <v>58</v>
      </c>
      <c r="C85" s="82" t="s">
        <v>65</v>
      </c>
      <c r="D85" s="83">
        <v>110.01</v>
      </c>
      <c r="E85" s="138">
        <f>3*3.15</f>
        <v>9.4499999999999993</v>
      </c>
      <c r="F85" s="103">
        <f>D85-E85</f>
        <v>100.56</v>
      </c>
      <c r="G85" s="128"/>
      <c r="H85" s="142" t="s">
        <v>88</v>
      </c>
      <c r="I85" s="263"/>
      <c r="J85" s="123"/>
    </row>
    <row r="86" spans="1:10" s="70" customFormat="1" ht="15" customHeight="1" thickBot="1">
      <c r="B86" s="307"/>
      <c r="C86" s="84" t="s">
        <v>74</v>
      </c>
      <c r="D86" s="86">
        <v>81.709999999999994</v>
      </c>
      <c r="E86" s="139">
        <f>9.5*2.1</f>
        <v>19.95</v>
      </c>
      <c r="F86" s="125"/>
      <c r="G86" s="129">
        <f>D86-E86</f>
        <v>61.759999999999991</v>
      </c>
      <c r="H86" s="95"/>
      <c r="I86" s="260" t="s">
        <v>89</v>
      </c>
      <c r="J86" s="144"/>
    </row>
    <row r="87" spans="1:10" s="70" customFormat="1" ht="15" customHeight="1" thickTop="1">
      <c r="B87" s="345" t="s">
        <v>55</v>
      </c>
      <c r="C87" s="35" t="s">
        <v>65</v>
      </c>
      <c r="D87" s="79">
        <v>230.42</v>
      </c>
      <c r="E87" s="77"/>
      <c r="F87" s="97">
        <f>D87-E87</f>
        <v>230.42</v>
      </c>
      <c r="G87" s="96"/>
      <c r="H87" s="141" t="s">
        <v>88</v>
      </c>
      <c r="I87" s="261"/>
      <c r="J87" s="99"/>
    </row>
    <row r="88" spans="1:10" s="70" customFormat="1" ht="15" customHeight="1" thickBot="1">
      <c r="B88" s="346"/>
      <c r="C88" s="81" t="s">
        <v>74</v>
      </c>
      <c r="D88" s="80">
        <v>44.81</v>
      </c>
      <c r="E88" s="78"/>
      <c r="F88" s="126"/>
      <c r="G88" s="130">
        <f>D88-E88</f>
        <v>44.81</v>
      </c>
      <c r="H88" s="89"/>
      <c r="I88" s="262" t="s">
        <v>89</v>
      </c>
      <c r="J88" s="145"/>
    </row>
    <row r="89" spans="1:10" s="70" customFormat="1" ht="15" customHeight="1" thickTop="1">
      <c r="B89" s="314" t="s">
        <v>59</v>
      </c>
      <c r="C89" s="165" t="s">
        <v>65</v>
      </c>
      <c r="D89" s="83">
        <v>109.96</v>
      </c>
      <c r="E89" s="138">
        <f>3*3.15</f>
        <v>9.4499999999999993</v>
      </c>
      <c r="F89" s="135">
        <f>D89-E89</f>
        <v>100.50999999999999</v>
      </c>
      <c r="G89" s="166"/>
      <c r="H89" s="167" t="s">
        <v>88</v>
      </c>
      <c r="I89" s="264"/>
      <c r="J89" s="136"/>
    </row>
    <row r="90" spans="1:10" s="70" customFormat="1" ht="15" customHeight="1" thickBot="1">
      <c r="B90" s="315"/>
      <c r="C90" s="117" t="s">
        <v>74</v>
      </c>
      <c r="D90" s="85">
        <v>138.5</v>
      </c>
      <c r="E90" s="140">
        <f>(12.3*2.1)+(9.5*2.1)</f>
        <v>45.78</v>
      </c>
      <c r="F90" s="127"/>
      <c r="G90" s="131">
        <f>D90-E90</f>
        <v>92.72</v>
      </c>
      <c r="H90" s="143"/>
      <c r="I90" s="265" t="s">
        <v>89</v>
      </c>
      <c r="J90" s="146"/>
    </row>
    <row r="91" spans="1:10" ht="15" customHeight="1" thickBot="1">
      <c r="B91" s="74"/>
      <c r="C91" s="74"/>
      <c r="D91" s="39"/>
      <c r="E91" s="39"/>
      <c r="F91" s="39"/>
      <c r="G91" s="39"/>
      <c r="H91" s="71"/>
      <c r="I91" s="71"/>
      <c r="J91" s="71"/>
    </row>
    <row r="92" spans="1:10" ht="15" customHeight="1" thickBot="1">
      <c r="B92" s="228" t="s">
        <v>57</v>
      </c>
      <c r="C92" s="229"/>
      <c r="D92" s="229"/>
      <c r="E92" s="229"/>
      <c r="F92" s="229"/>
      <c r="G92" s="229"/>
      <c r="H92" s="229"/>
      <c r="I92" s="229"/>
      <c r="J92" s="230"/>
    </row>
    <row r="93" spans="1:10" ht="15" customHeight="1" thickBot="1">
      <c r="B93" s="343" t="s">
        <v>31</v>
      </c>
      <c r="C93" s="82" t="s">
        <v>65</v>
      </c>
      <c r="D93" s="101">
        <v>49.72</v>
      </c>
      <c r="E93" s="102"/>
      <c r="F93" s="103">
        <f>D93-E93</f>
        <v>49.72</v>
      </c>
      <c r="G93" s="121"/>
      <c r="H93" s="171" t="s">
        <v>88</v>
      </c>
      <c r="I93" s="266"/>
      <c r="J93" s="155"/>
    </row>
    <row r="94" spans="1:10" ht="15" customHeight="1" thickTop="1" thickBot="1">
      <c r="B94" s="316"/>
      <c r="C94" s="104" t="s">
        <v>74</v>
      </c>
      <c r="D94" s="134">
        <v>49.72</v>
      </c>
      <c r="E94" s="106"/>
      <c r="F94" s="106"/>
      <c r="G94" s="122">
        <f>D94-E94</f>
        <v>49.72</v>
      </c>
      <c r="H94" s="95"/>
      <c r="I94" s="260" t="s">
        <v>89</v>
      </c>
      <c r="J94" s="144"/>
    </row>
    <row r="95" spans="1:10" ht="15" customHeight="1" thickTop="1" thickBot="1">
      <c r="B95" s="340" t="s">
        <v>32</v>
      </c>
      <c r="C95" s="35" t="s">
        <v>65</v>
      </c>
      <c r="D95" s="4">
        <v>49.68</v>
      </c>
      <c r="E95" s="40"/>
      <c r="F95" s="98">
        <f>D95-E95</f>
        <v>49.68</v>
      </c>
      <c r="G95" s="99"/>
      <c r="H95" s="172" t="s">
        <v>88</v>
      </c>
      <c r="I95" s="267"/>
      <c r="J95" s="156"/>
    </row>
    <row r="96" spans="1:10" ht="15" customHeight="1" thickTop="1" thickBot="1">
      <c r="B96" s="340"/>
      <c r="C96" s="81" t="s">
        <v>74</v>
      </c>
      <c r="D96" s="118">
        <v>49.68</v>
      </c>
      <c r="E96" s="111"/>
      <c r="F96" s="111"/>
      <c r="G96" s="120">
        <f>D96-E96</f>
        <v>49.68</v>
      </c>
      <c r="H96" s="89"/>
      <c r="I96" s="262" t="s">
        <v>89</v>
      </c>
      <c r="J96" s="145"/>
    </row>
    <row r="97" spans="2:10" ht="15" customHeight="1" thickTop="1" thickBot="1">
      <c r="B97" s="316" t="s">
        <v>33</v>
      </c>
      <c r="C97" s="82" t="s">
        <v>65</v>
      </c>
      <c r="D97" s="107">
        <v>49.69</v>
      </c>
      <c r="E97" s="108"/>
      <c r="F97" s="109">
        <f>D97-E97</f>
        <v>49.69</v>
      </c>
      <c r="G97" s="123"/>
      <c r="H97" s="173" t="s">
        <v>88</v>
      </c>
      <c r="I97" s="268"/>
      <c r="J97" s="157"/>
    </row>
    <row r="98" spans="2:10" ht="15" customHeight="1" thickTop="1" thickBot="1">
      <c r="B98" s="317"/>
      <c r="C98" s="84" t="s">
        <v>74</v>
      </c>
      <c r="D98" s="134">
        <v>49.69</v>
      </c>
      <c r="E98" s="106"/>
      <c r="F98" s="106"/>
      <c r="G98" s="122">
        <f>D98-E98</f>
        <v>49.69</v>
      </c>
      <c r="H98" s="174"/>
      <c r="I98" s="269" t="s">
        <v>89</v>
      </c>
      <c r="J98" s="231"/>
    </row>
    <row r="99" spans="2:10" ht="15" customHeight="1" thickTop="1" thickBot="1">
      <c r="B99" s="340" t="s">
        <v>34</v>
      </c>
      <c r="C99" s="35" t="s">
        <v>65</v>
      </c>
      <c r="D99" s="4">
        <v>49.69</v>
      </c>
      <c r="E99" s="40"/>
      <c r="F99" s="98">
        <f>D99-E99</f>
        <v>49.69</v>
      </c>
      <c r="G99" s="99"/>
      <c r="H99" s="141" t="s">
        <v>88</v>
      </c>
      <c r="I99" s="261"/>
      <c r="J99" s="99"/>
    </row>
    <row r="100" spans="2:10" ht="15" customHeight="1" thickTop="1" thickBot="1">
      <c r="B100" s="342"/>
      <c r="C100" s="81" t="s">
        <v>74</v>
      </c>
      <c r="D100" s="118">
        <v>49.69</v>
      </c>
      <c r="E100" s="111"/>
      <c r="F100" s="111"/>
      <c r="G100" s="120">
        <f>D100-E100</f>
        <v>49.69</v>
      </c>
      <c r="H100" s="175"/>
      <c r="I100" s="270" t="s">
        <v>89</v>
      </c>
      <c r="J100" s="232"/>
    </row>
    <row r="101" spans="2:10" ht="15" customHeight="1" thickTop="1">
      <c r="B101" s="314" t="s">
        <v>2</v>
      </c>
      <c r="C101" s="82" t="s">
        <v>65</v>
      </c>
      <c r="D101" s="107">
        <v>101.38</v>
      </c>
      <c r="E101" s="108"/>
      <c r="F101" s="109">
        <f>D101-E101</f>
        <v>101.38</v>
      </c>
      <c r="G101" s="123"/>
      <c r="H101" s="142" t="s">
        <v>88</v>
      </c>
      <c r="I101" s="271"/>
      <c r="J101" s="233"/>
    </row>
    <row r="102" spans="2:10" ht="15" customHeight="1" thickBot="1">
      <c r="B102" s="343"/>
      <c r="C102" s="84" t="s">
        <v>74</v>
      </c>
      <c r="D102" s="134">
        <v>101.38</v>
      </c>
      <c r="E102" s="106"/>
      <c r="F102" s="106"/>
      <c r="G102" s="122">
        <f>D102-E102</f>
        <v>101.38</v>
      </c>
      <c r="H102" s="174"/>
      <c r="I102" s="269" t="s">
        <v>89</v>
      </c>
      <c r="J102" s="231"/>
    </row>
    <row r="103" spans="2:10" ht="15" customHeight="1" thickTop="1" thickBot="1">
      <c r="B103" s="340" t="s">
        <v>4</v>
      </c>
      <c r="C103" s="35" t="s">
        <v>65</v>
      </c>
      <c r="D103" s="4">
        <v>49.89</v>
      </c>
      <c r="E103" s="40"/>
      <c r="F103" s="98">
        <f>D103-E103</f>
        <v>49.89</v>
      </c>
      <c r="G103" s="99"/>
      <c r="H103" s="141" t="s">
        <v>88</v>
      </c>
      <c r="I103" s="272"/>
      <c r="J103" s="234"/>
    </row>
    <row r="104" spans="2:10" ht="15" customHeight="1" thickTop="1" thickBot="1">
      <c r="B104" s="340"/>
      <c r="C104" s="81" t="s">
        <v>74</v>
      </c>
      <c r="D104" s="118">
        <v>49.89</v>
      </c>
      <c r="E104" s="111"/>
      <c r="F104" s="111"/>
      <c r="G104" s="120">
        <f>D104-E104</f>
        <v>49.89</v>
      </c>
      <c r="H104" s="112"/>
      <c r="I104" s="270" t="s">
        <v>89</v>
      </c>
      <c r="J104" s="232"/>
    </row>
    <row r="105" spans="2:10" ht="15" customHeight="1" thickTop="1" thickBot="1">
      <c r="B105" s="316" t="s">
        <v>5</v>
      </c>
      <c r="C105" s="82" t="s">
        <v>65</v>
      </c>
      <c r="D105" s="107">
        <v>49.69</v>
      </c>
      <c r="E105" s="108"/>
      <c r="F105" s="109">
        <f>D105-E105</f>
        <v>49.69</v>
      </c>
      <c r="G105" s="123"/>
      <c r="H105" s="142" t="s">
        <v>88</v>
      </c>
      <c r="I105" s="271"/>
      <c r="J105" s="233"/>
    </row>
    <row r="106" spans="2:10" ht="15" customHeight="1" thickTop="1" thickBot="1">
      <c r="B106" s="317"/>
      <c r="C106" s="84" t="s">
        <v>74</v>
      </c>
      <c r="D106" s="134">
        <v>49.69</v>
      </c>
      <c r="E106" s="106"/>
      <c r="F106" s="106"/>
      <c r="G106" s="122">
        <f>D106-E106</f>
        <v>49.69</v>
      </c>
      <c r="H106" s="110"/>
      <c r="I106" s="269" t="s">
        <v>89</v>
      </c>
      <c r="J106" s="231"/>
    </row>
    <row r="107" spans="2:10" ht="15" customHeight="1" thickTop="1" thickBot="1">
      <c r="B107" s="340" t="s">
        <v>6</v>
      </c>
      <c r="C107" s="35" t="s">
        <v>65</v>
      </c>
      <c r="D107" s="4">
        <v>49.57</v>
      </c>
      <c r="E107" s="40"/>
      <c r="F107" s="98">
        <f>D107-E107</f>
        <v>49.57</v>
      </c>
      <c r="G107" s="99"/>
      <c r="H107" s="150" t="s">
        <v>88</v>
      </c>
      <c r="I107" s="273"/>
      <c r="J107" s="235"/>
    </row>
    <row r="108" spans="2:10" ht="15" customHeight="1" thickTop="1" thickBot="1">
      <c r="B108" s="341"/>
      <c r="C108" s="81" t="s">
        <v>74</v>
      </c>
      <c r="D108" s="118">
        <v>49.57</v>
      </c>
      <c r="E108" s="111"/>
      <c r="F108" s="111"/>
      <c r="G108" s="120">
        <f>D108-E108</f>
        <v>49.57</v>
      </c>
      <c r="H108" s="112"/>
      <c r="I108" s="270" t="s">
        <v>89</v>
      </c>
      <c r="J108" s="232"/>
    </row>
    <row r="109" spans="2:10" ht="15" customHeight="1" thickTop="1" thickBot="1">
      <c r="B109" s="316" t="s">
        <v>7</v>
      </c>
      <c r="C109" s="165" t="s">
        <v>65</v>
      </c>
      <c r="D109" s="107">
        <v>49.92</v>
      </c>
      <c r="E109" s="108"/>
      <c r="F109" s="135">
        <f>D109-E109</f>
        <v>49.92</v>
      </c>
      <c r="G109" s="136"/>
      <c r="H109" s="167" t="s">
        <v>88</v>
      </c>
      <c r="I109" s="388"/>
      <c r="J109" s="389"/>
    </row>
    <row r="110" spans="2:10" ht="15" customHeight="1" thickTop="1" thickBot="1">
      <c r="B110" s="390"/>
      <c r="C110" s="117" t="s">
        <v>74</v>
      </c>
      <c r="D110" s="137">
        <v>49.92</v>
      </c>
      <c r="E110" s="116"/>
      <c r="F110" s="116"/>
      <c r="G110" s="124">
        <f>D110-E110</f>
        <v>49.92</v>
      </c>
      <c r="H110" s="391"/>
      <c r="I110" s="392" t="s">
        <v>89</v>
      </c>
      <c r="J110" s="393"/>
    </row>
    <row r="111" spans="2:10" ht="15" customHeight="1">
      <c r="B111" s="310" t="s">
        <v>75</v>
      </c>
      <c r="C111" s="35" t="s">
        <v>65</v>
      </c>
      <c r="D111" s="386">
        <v>4.34</v>
      </c>
      <c r="E111" s="387"/>
      <c r="F111" s="98">
        <f>D111-E111</f>
        <v>4.34</v>
      </c>
      <c r="G111" s="99"/>
      <c r="H111" s="141" t="s">
        <v>96</v>
      </c>
      <c r="I111" s="272"/>
      <c r="J111" s="234">
        <v>1</v>
      </c>
    </row>
    <row r="112" spans="2:10" ht="15" customHeight="1" thickBot="1">
      <c r="B112" s="338"/>
      <c r="C112" s="81" t="s">
        <v>74</v>
      </c>
      <c r="D112" s="118">
        <v>4.34</v>
      </c>
      <c r="E112" s="111"/>
      <c r="F112" s="111"/>
      <c r="G112" s="120">
        <f>D112-E112</f>
        <v>4.34</v>
      </c>
      <c r="H112" s="112"/>
      <c r="I112" s="270" t="s">
        <v>97</v>
      </c>
      <c r="J112" s="232"/>
    </row>
    <row r="113" spans="2:10" ht="15" customHeight="1" thickTop="1">
      <c r="B113" s="306" t="s">
        <v>76</v>
      </c>
      <c r="C113" s="82" t="s">
        <v>65</v>
      </c>
      <c r="D113" s="107">
        <v>4.13</v>
      </c>
      <c r="E113" s="108"/>
      <c r="F113" s="109">
        <f>D113-E113</f>
        <v>4.13</v>
      </c>
      <c r="G113" s="123"/>
      <c r="H113" s="151" t="s">
        <v>96</v>
      </c>
      <c r="I113" s="274"/>
      <c r="J113" s="236">
        <v>1</v>
      </c>
    </row>
    <row r="114" spans="2:10" ht="15" customHeight="1" thickBot="1">
      <c r="B114" s="337"/>
      <c r="C114" s="84" t="s">
        <v>74</v>
      </c>
      <c r="D114" s="134">
        <v>4.13</v>
      </c>
      <c r="E114" s="106"/>
      <c r="F114" s="106"/>
      <c r="G114" s="122">
        <f>D114-E114</f>
        <v>4.13</v>
      </c>
      <c r="H114" s="110"/>
      <c r="I114" s="269" t="s">
        <v>97</v>
      </c>
      <c r="J114" s="231"/>
    </row>
    <row r="115" spans="2:10" ht="15" customHeight="1" thickTop="1">
      <c r="B115" s="309" t="s">
        <v>77</v>
      </c>
      <c r="C115" s="35" t="s">
        <v>65</v>
      </c>
      <c r="D115" s="4">
        <v>17.5</v>
      </c>
      <c r="E115" s="40"/>
      <c r="F115" s="98">
        <f>D115-E115</f>
        <v>17.5</v>
      </c>
      <c r="G115" s="99"/>
      <c r="H115" s="141" t="s">
        <v>96</v>
      </c>
      <c r="I115" s="272"/>
      <c r="J115" s="234">
        <v>0.9</v>
      </c>
    </row>
    <row r="116" spans="2:10" ht="15" customHeight="1" thickBot="1">
      <c r="B116" s="338"/>
      <c r="C116" s="81" t="s">
        <v>74</v>
      </c>
      <c r="D116" s="118">
        <v>17.5</v>
      </c>
      <c r="E116" s="111"/>
      <c r="F116" s="111"/>
      <c r="G116" s="120">
        <f>D116-E116</f>
        <v>17.5</v>
      </c>
      <c r="H116" s="112"/>
      <c r="I116" s="270" t="s">
        <v>97</v>
      </c>
      <c r="J116" s="232"/>
    </row>
    <row r="117" spans="2:10" ht="15" customHeight="1" thickTop="1">
      <c r="B117" s="306" t="s">
        <v>78</v>
      </c>
      <c r="C117" s="82" t="s">
        <v>65</v>
      </c>
      <c r="D117" s="107">
        <v>17.47</v>
      </c>
      <c r="E117" s="108"/>
      <c r="F117" s="109">
        <f>D117-E117</f>
        <v>17.47</v>
      </c>
      <c r="G117" s="123"/>
      <c r="H117" s="142" t="s">
        <v>96</v>
      </c>
      <c r="I117" s="271"/>
      <c r="J117" s="233">
        <v>0.9</v>
      </c>
    </row>
    <row r="118" spans="2:10" ht="15" customHeight="1" thickBot="1">
      <c r="B118" s="337"/>
      <c r="C118" s="84" t="s">
        <v>74</v>
      </c>
      <c r="D118" s="134">
        <v>17.47</v>
      </c>
      <c r="E118" s="106"/>
      <c r="F118" s="106"/>
      <c r="G118" s="122">
        <f>D118-E118</f>
        <v>17.47</v>
      </c>
      <c r="H118" s="110"/>
      <c r="I118" s="269" t="s">
        <v>97</v>
      </c>
      <c r="J118" s="231"/>
    </row>
    <row r="119" spans="2:10" ht="15" customHeight="1" thickTop="1" thickBot="1">
      <c r="B119" s="340" t="s">
        <v>41</v>
      </c>
      <c r="C119" s="35" t="s">
        <v>65</v>
      </c>
      <c r="D119" s="4">
        <v>4.5199999999999996</v>
      </c>
      <c r="E119" s="40"/>
      <c r="F119" s="98">
        <f>D119-E119</f>
        <v>4.5199999999999996</v>
      </c>
      <c r="G119" s="99"/>
      <c r="H119" s="150" t="s">
        <v>88</v>
      </c>
      <c r="I119" s="273"/>
      <c r="J119" s="235"/>
    </row>
    <row r="120" spans="2:10" ht="15" customHeight="1" thickTop="1" thickBot="1">
      <c r="B120" s="340"/>
      <c r="C120" s="81" t="s">
        <v>74</v>
      </c>
      <c r="D120" s="118">
        <v>4.5199999999999996</v>
      </c>
      <c r="E120" s="111"/>
      <c r="F120" s="111"/>
      <c r="G120" s="120">
        <f>D120-E120</f>
        <v>4.5199999999999996</v>
      </c>
      <c r="H120" s="112"/>
      <c r="I120" s="270" t="s">
        <v>89</v>
      </c>
      <c r="J120" s="232"/>
    </row>
    <row r="121" spans="2:10" ht="15" customHeight="1" thickTop="1" thickBot="1">
      <c r="B121" s="316" t="s">
        <v>11</v>
      </c>
      <c r="C121" s="82" t="s">
        <v>65</v>
      </c>
      <c r="D121" s="107">
        <v>49.6</v>
      </c>
      <c r="E121" s="108"/>
      <c r="F121" s="109">
        <f>D121-E121</f>
        <v>49.6</v>
      </c>
      <c r="G121" s="123"/>
      <c r="H121" s="142" t="s">
        <v>88</v>
      </c>
      <c r="I121" s="271"/>
      <c r="J121" s="233"/>
    </row>
    <row r="122" spans="2:10" ht="15" customHeight="1" thickTop="1" thickBot="1">
      <c r="B122" s="317"/>
      <c r="C122" s="84" t="s">
        <v>74</v>
      </c>
      <c r="D122" s="134">
        <v>49.6</v>
      </c>
      <c r="E122" s="106"/>
      <c r="F122" s="106"/>
      <c r="G122" s="122">
        <f>D122-E122</f>
        <v>49.6</v>
      </c>
      <c r="H122" s="110"/>
      <c r="I122" s="269" t="s">
        <v>89</v>
      </c>
      <c r="J122" s="231"/>
    </row>
    <row r="123" spans="2:10" ht="15" customHeight="1" thickTop="1" thickBot="1">
      <c r="B123" s="340" t="s">
        <v>10</v>
      </c>
      <c r="C123" s="35" t="s">
        <v>65</v>
      </c>
      <c r="D123" s="4">
        <v>50.58</v>
      </c>
      <c r="E123" s="40"/>
      <c r="F123" s="98">
        <f>D123-E123</f>
        <v>50.58</v>
      </c>
      <c r="G123" s="99"/>
      <c r="H123" s="141" t="s">
        <v>88</v>
      </c>
      <c r="I123" s="272"/>
      <c r="J123" s="234"/>
    </row>
    <row r="124" spans="2:10" ht="15" customHeight="1" thickTop="1" thickBot="1">
      <c r="B124" s="341"/>
      <c r="C124" s="81" t="s">
        <v>74</v>
      </c>
      <c r="D124" s="100">
        <v>50.58</v>
      </c>
      <c r="E124" s="111"/>
      <c r="F124" s="111"/>
      <c r="G124" s="120">
        <f>D124-E124</f>
        <v>50.58</v>
      </c>
      <c r="H124" s="112"/>
      <c r="I124" s="270" t="s">
        <v>89</v>
      </c>
      <c r="J124" s="232"/>
    </row>
    <row r="125" spans="2:10" ht="15" customHeight="1" thickTop="1" thickBot="1">
      <c r="B125" s="316" t="s">
        <v>9</v>
      </c>
      <c r="C125" s="82" t="s">
        <v>65</v>
      </c>
      <c r="D125" s="107">
        <v>49.32</v>
      </c>
      <c r="E125" s="108"/>
      <c r="F125" s="109">
        <f>D125-E125</f>
        <v>49.32</v>
      </c>
      <c r="G125" s="123"/>
      <c r="H125" s="151" t="s">
        <v>88</v>
      </c>
      <c r="I125" s="274"/>
      <c r="J125" s="236"/>
    </row>
    <row r="126" spans="2:10" ht="15" customHeight="1" thickTop="1" thickBot="1">
      <c r="B126" s="317"/>
      <c r="C126" s="84" t="s">
        <v>74</v>
      </c>
      <c r="D126" s="114">
        <v>49.32</v>
      </c>
      <c r="E126" s="106"/>
      <c r="F126" s="106"/>
      <c r="G126" s="122">
        <f>D126-E126</f>
        <v>49.32</v>
      </c>
      <c r="H126" s="110"/>
      <c r="I126" s="269" t="s">
        <v>89</v>
      </c>
      <c r="J126" s="231"/>
    </row>
    <row r="127" spans="2:10" ht="15" customHeight="1" thickTop="1" thickBot="1">
      <c r="B127" s="340" t="s">
        <v>8</v>
      </c>
      <c r="C127" s="35" t="s">
        <v>65</v>
      </c>
      <c r="D127" s="4">
        <v>49.21</v>
      </c>
      <c r="E127" s="40"/>
      <c r="F127" s="98">
        <f>D127-E127</f>
        <v>49.21</v>
      </c>
      <c r="G127" s="99"/>
      <c r="H127" s="141" t="s">
        <v>88</v>
      </c>
      <c r="I127" s="272"/>
      <c r="J127" s="234"/>
    </row>
    <row r="128" spans="2:10" ht="15" customHeight="1" thickTop="1" thickBot="1">
      <c r="B128" s="340"/>
      <c r="C128" s="81" t="s">
        <v>74</v>
      </c>
      <c r="D128" s="100">
        <v>49.21</v>
      </c>
      <c r="E128" s="111"/>
      <c r="F128" s="111"/>
      <c r="G128" s="120">
        <f>D128-E128</f>
        <v>49.21</v>
      </c>
      <c r="H128" s="112"/>
      <c r="I128" s="270" t="s">
        <v>89</v>
      </c>
      <c r="J128" s="232"/>
    </row>
    <row r="129" spans="2:10" ht="15" customHeight="1" thickTop="1">
      <c r="B129" s="306" t="s">
        <v>95</v>
      </c>
      <c r="C129" s="82" t="s">
        <v>65</v>
      </c>
      <c r="D129" s="107"/>
      <c r="E129" s="108"/>
      <c r="F129" s="109">
        <f>D129-E129</f>
        <v>0</v>
      </c>
      <c r="G129" s="123"/>
      <c r="H129" s="142"/>
      <c r="I129" s="271"/>
      <c r="J129" s="233"/>
    </row>
    <row r="130" spans="2:10" ht="15" customHeight="1" thickBot="1">
      <c r="B130" s="337"/>
      <c r="C130" s="84" t="s">
        <v>74</v>
      </c>
      <c r="D130" s="114">
        <v>5.94</v>
      </c>
      <c r="E130" s="106"/>
      <c r="F130" s="106"/>
      <c r="G130" s="122">
        <f>D130-E130</f>
        <v>5.94</v>
      </c>
      <c r="H130" s="110"/>
      <c r="I130" s="269" t="s">
        <v>89</v>
      </c>
      <c r="J130" s="231"/>
    </row>
    <row r="131" spans="2:10" ht="15" customHeight="1" thickTop="1">
      <c r="B131" s="309" t="s">
        <v>94</v>
      </c>
      <c r="C131" s="35" t="s">
        <v>65</v>
      </c>
      <c r="D131" s="4"/>
      <c r="E131" s="40"/>
      <c r="F131" s="98">
        <f>D131-E131</f>
        <v>0</v>
      </c>
      <c r="G131" s="99"/>
      <c r="H131" s="141"/>
      <c r="I131" s="272"/>
      <c r="J131" s="234"/>
    </row>
    <row r="132" spans="2:10" ht="15" customHeight="1" thickBot="1">
      <c r="B132" s="338"/>
      <c r="C132" s="81" t="s">
        <v>74</v>
      </c>
      <c r="D132" s="118">
        <v>5.94</v>
      </c>
      <c r="E132" s="111"/>
      <c r="F132" s="111"/>
      <c r="G132" s="120">
        <f>D132-E132</f>
        <v>5.94</v>
      </c>
      <c r="H132" s="112"/>
      <c r="I132" s="270" t="s">
        <v>89</v>
      </c>
      <c r="J132" s="232"/>
    </row>
    <row r="133" spans="2:10" ht="15" customHeight="1" thickTop="1">
      <c r="B133" s="306" t="s">
        <v>58</v>
      </c>
      <c r="C133" s="82" t="s">
        <v>65</v>
      </c>
      <c r="D133" s="107">
        <v>81.709999999999994</v>
      </c>
      <c r="E133" s="108"/>
      <c r="F133" s="109">
        <f>D133-E133</f>
        <v>81.709999999999994</v>
      </c>
      <c r="G133" s="123"/>
      <c r="H133" s="151" t="s">
        <v>88</v>
      </c>
      <c r="I133" s="274"/>
      <c r="J133" s="236"/>
    </row>
    <row r="134" spans="2:10" ht="15" customHeight="1" thickBot="1">
      <c r="B134" s="307"/>
      <c r="C134" s="84" t="s">
        <v>74</v>
      </c>
      <c r="D134" s="105"/>
      <c r="E134" s="106"/>
      <c r="F134" s="106"/>
      <c r="G134" s="122">
        <f>D134-E134</f>
        <v>0</v>
      </c>
      <c r="H134" s="95"/>
      <c r="I134" s="275"/>
      <c r="J134" s="237"/>
    </row>
    <row r="135" spans="2:10" ht="15" customHeight="1" thickTop="1">
      <c r="B135" s="309" t="s">
        <v>84</v>
      </c>
      <c r="C135" s="35" t="s">
        <v>65</v>
      </c>
      <c r="D135" s="4">
        <v>44.81</v>
      </c>
      <c r="E135" s="40"/>
      <c r="F135" s="98">
        <f>D135-E135</f>
        <v>44.81</v>
      </c>
      <c r="G135" s="99"/>
      <c r="H135" s="150" t="s">
        <v>88</v>
      </c>
      <c r="I135" s="276"/>
      <c r="J135" s="158"/>
    </row>
    <row r="136" spans="2:10" ht="15" customHeight="1" thickBot="1">
      <c r="B136" s="310"/>
      <c r="C136" s="81" t="s">
        <v>74</v>
      </c>
      <c r="D136" s="15"/>
      <c r="E136" s="111"/>
      <c r="F136" s="111"/>
      <c r="G136" s="120">
        <f>D136-E136</f>
        <v>0</v>
      </c>
      <c r="H136" s="89"/>
      <c r="I136" s="262"/>
      <c r="J136" s="145"/>
    </row>
    <row r="137" spans="2:10" ht="15" customHeight="1" thickTop="1">
      <c r="B137" s="314" t="s">
        <v>59</v>
      </c>
      <c r="C137" s="82" t="s">
        <v>65</v>
      </c>
      <c r="D137" s="107">
        <v>138.5</v>
      </c>
      <c r="E137" s="108"/>
      <c r="F137" s="109">
        <f>D137-E137</f>
        <v>138.5</v>
      </c>
      <c r="G137" s="123"/>
      <c r="H137" s="142" t="s">
        <v>88</v>
      </c>
      <c r="I137" s="263"/>
      <c r="J137" s="123"/>
    </row>
    <row r="138" spans="2:10" ht="15" customHeight="1" thickBot="1">
      <c r="B138" s="315"/>
      <c r="C138" s="84" t="s">
        <v>74</v>
      </c>
      <c r="D138" s="115"/>
      <c r="E138" s="116"/>
      <c r="F138" s="106"/>
      <c r="G138" s="122">
        <f>D138-E138</f>
        <v>0</v>
      </c>
      <c r="H138" s="152"/>
      <c r="I138" s="277"/>
      <c r="J138" s="159"/>
    </row>
    <row r="139" spans="2:10" ht="15" customHeight="1" thickTop="1">
      <c r="B139" s="309" t="s">
        <v>92</v>
      </c>
      <c r="C139" s="35" t="s">
        <v>65</v>
      </c>
      <c r="D139" s="4"/>
      <c r="E139" s="40"/>
      <c r="F139" s="98">
        <f>D139-E139</f>
        <v>0</v>
      </c>
      <c r="G139" s="99"/>
      <c r="H139" s="141"/>
      <c r="I139" s="261"/>
      <c r="J139" s="99"/>
    </row>
    <row r="140" spans="2:10" ht="15" customHeight="1" thickBot="1">
      <c r="B140" s="339"/>
      <c r="C140" s="81" t="s">
        <v>74</v>
      </c>
      <c r="D140" s="119">
        <v>123.1</v>
      </c>
      <c r="E140" s="113"/>
      <c r="F140" s="111"/>
      <c r="G140" s="120">
        <f>D140-E140</f>
        <v>123.1</v>
      </c>
      <c r="H140" s="153"/>
      <c r="I140" s="278" t="s">
        <v>89</v>
      </c>
      <c r="J140" s="160"/>
    </row>
    <row r="141" spans="2:10" ht="15" customHeight="1" thickTop="1">
      <c r="B141" s="306" t="s">
        <v>93</v>
      </c>
      <c r="C141" s="82" t="s">
        <v>65</v>
      </c>
      <c r="D141" s="107"/>
      <c r="E141" s="108"/>
      <c r="F141" s="109">
        <f>D141-E141</f>
        <v>0</v>
      </c>
      <c r="G141" s="123"/>
      <c r="H141" s="142"/>
      <c r="I141" s="263"/>
      <c r="J141" s="123"/>
    </row>
    <row r="142" spans="2:10" ht="15" customHeight="1" thickBot="1">
      <c r="B142" s="308"/>
      <c r="C142" s="117" t="s">
        <v>74</v>
      </c>
      <c r="D142" s="137">
        <v>123.1</v>
      </c>
      <c r="E142" s="116"/>
      <c r="F142" s="116"/>
      <c r="G142" s="124">
        <f>D142-E142</f>
        <v>123.1</v>
      </c>
      <c r="H142" s="154"/>
      <c r="I142" s="279" t="s">
        <v>89</v>
      </c>
      <c r="J142" s="161"/>
    </row>
    <row r="143" spans="2:10" ht="15" customHeight="1" thickBot="1">
      <c r="B143" s="34"/>
      <c r="C143" s="32"/>
      <c r="D143" s="33"/>
      <c r="E143" s="33"/>
      <c r="F143" s="33"/>
      <c r="G143" s="33"/>
      <c r="H143" s="71"/>
      <c r="I143" s="71"/>
      <c r="J143" s="71"/>
    </row>
    <row r="144" spans="2:10" ht="15" customHeight="1" thickBot="1">
      <c r="B144" s="228" t="s">
        <v>104</v>
      </c>
      <c r="C144" s="229"/>
      <c r="D144" s="229"/>
      <c r="E144" s="229"/>
      <c r="F144" s="229"/>
      <c r="G144" s="229"/>
      <c r="H144" s="229"/>
      <c r="I144" s="229"/>
      <c r="J144" s="230"/>
    </row>
    <row r="145" spans="1:10" ht="15" customHeight="1">
      <c r="B145" s="335" t="s">
        <v>105</v>
      </c>
      <c r="C145" s="82" t="s">
        <v>65</v>
      </c>
      <c r="D145" s="132">
        <v>354.05</v>
      </c>
      <c r="E145" s="133"/>
      <c r="F145" s="103">
        <f>D145-E145</f>
        <v>354.05</v>
      </c>
      <c r="G145" s="121"/>
      <c r="H145" s="142" t="s">
        <v>88</v>
      </c>
      <c r="I145" s="259"/>
      <c r="J145" s="121"/>
    </row>
    <row r="146" spans="1:10" ht="15" customHeight="1" thickBot="1">
      <c r="B146" s="336"/>
      <c r="C146" s="84" t="s">
        <v>74</v>
      </c>
      <c r="D146" s="134"/>
      <c r="E146" s="134"/>
      <c r="F146" s="106"/>
      <c r="G146" s="122"/>
      <c r="H146" s="95"/>
      <c r="I146" s="260"/>
      <c r="J146" s="144"/>
    </row>
    <row r="147" spans="1:10" ht="15" customHeight="1" thickTop="1">
      <c r="B147" s="304" t="s">
        <v>106</v>
      </c>
      <c r="C147" s="35" t="s">
        <v>65</v>
      </c>
      <c r="D147" s="28">
        <v>114.77</v>
      </c>
      <c r="E147" s="163"/>
      <c r="F147" s="97">
        <f>D147-E147</f>
        <v>114.77</v>
      </c>
      <c r="G147" s="164"/>
      <c r="H147" s="141" t="s">
        <v>88</v>
      </c>
      <c r="I147" s="261"/>
      <c r="J147" s="99"/>
    </row>
    <row r="148" spans="1:10" ht="15" customHeight="1" thickBot="1">
      <c r="B148" s="305"/>
      <c r="C148" s="81" t="s">
        <v>74</v>
      </c>
      <c r="D148" s="118"/>
      <c r="E148" s="118"/>
      <c r="F148" s="111"/>
      <c r="G148" s="120"/>
      <c r="H148" s="89"/>
      <c r="I148" s="262"/>
      <c r="J148" s="145"/>
    </row>
    <row r="149" spans="1:10" s="70" customFormat="1" ht="15" customHeight="1" thickTop="1">
      <c r="A149" s="162"/>
      <c r="B149" s="306" t="s">
        <v>99</v>
      </c>
      <c r="C149" s="82" t="s">
        <v>65</v>
      </c>
      <c r="D149" s="83">
        <v>12.24</v>
      </c>
      <c r="E149" s="138"/>
      <c r="F149" s="103">
        <f>D149-E149</f>
        <v>12.24</v>
      </c>
      <c r="G149" s="128"/>
      <c r="H149" s="142" t="s">
        <v>109</v>
      </c>
      <c r="I149" s="263"/>
      <c r="J149" s="123"/>
    </row>
    <row r="150" spans="1:10" s="70" customFormat="1" ht="15" customHeight="1" thickBot="1">
      <c r="A150" s="162"/>
      <c r="B150" s="307"/>
      <c r="C150" s="84" t="s">
        <v>74</v>
      </c>
      <c r="D150" s="86"/>
      <c r="E150" s="139"/>
      <c r="F150" s="125"/>
      <c r="G150" s="129"/>
      <c r="H150" s="95"/>
      <c r="I150" s="260"/>
      <c r="J150" s="144"/>
    </row>
    <row r="151" spans="1:10" s="70" customFormat="1" ht="15" customHeight="1" thickTop="1">
      <c r="A151" s="162"/>
      <c r="B151" s="309" t="s">
        <v>100</v>
      </c>
      <c r="C151" s="35" t="s">
        <v>65</v>
      </c>
      <c r="D151" s="79">
        <v>12.24</v>
      </c>
      <c r="E151" s="148"/>
      <c r="F151" s="97">
        <f>D151-E151</f>
        <v>12.24</v>
      </c>
      <c r="G151" s="96"/>
      <c r="H151" s="141" t="s">
        <v>109</v>
      </c>
      <c r="I151" s="261"/>
      <c r="J151" s="99"/>
    </row>
    <row r="152" spans="1:10" s="70" customFormat="1" ht="15" customHeight="1" thickBot="1">
      <c r="A152" s="162"/>
      <c r="B152" s="310"/>
      <c r="C152" s="81" t="s">
        <v>74</v>
      </c>
      <c r="D152" s="80"/>
      <c r="E152" s="149"/>
      <c r="F152" s="126"/>
      <c r="G152" s="130"/>
      <c r="H152" s="89"/>
      <c r="I152" s="262"/>
      <c r="J152" s="145"/>
    </row>
    <row r="153" spans="1:10" s="70" customFormat="1" ht="15" customHeight="1" thickTop="1">
      <c r="A153" s="162"/>
      <c r="B153" s="306" t="s">
        <v>102</v>
      </c>
      <c r="C153" s="82" t="s">
        <v>65</v>
      </c>
      <c r="D153" s="83">
        <v>21.03</v>
      </c>
      <c r="E153" s="138"/>
      <c r="F153" s="103">
        <f>D153-E153</f>
        <v>21.03</v>
      </c>
      <c r="G153" s="128"/>
      <c r="H153" s="142" t="s">
        <v>109</v>
      </c>
      <c r="I153" s="263"/>
      <c r="J153" s="123"/>
    </row>
    <row r="154" spans="1:10" s="70" customFormat="1" ht="15" customHeight="1" thickBot="1">
      <c r="A154" s="162"/>
      <c r="B154" s="307"/>
      <c r="C154" s="84" t="s">
        <v>74</v>
      </c>
      <c r="D154" s="86"/>
      <c r="E154" s="139"/>
      <c r="F154" s="125"/>
      <c r="G154" s="129"/>
      <c r="H154" s="95"/>
      <c r="I154" s="260"/>
      <c r="J154" s="144"/>
    </row>
    <row r="155" spans="1:10" s="70" customFormat="1" ht="15" customHeight="1" thickTop="1">
      <c r="A155" s="162"/>
      <c r="B155" s="309" t="s">
        <v>103</v>
      </c>
      <c r="C155" s="35" t="s">
        <v>65</v>
      </c>
      <c r="D155" s="79">
        <v>21.03</v>
      </c>
      <c r="E155" s="148"/>
      <c r="F155" s="97">
        <f>D155-E155</f>
        <v>21.03</v>
      </c>
      <c r="G155" s="96"/>
      <c r="H155" s="141" t="s">
        <v>109</v>
      </c>
      <c r="I155" s="261"/>
      <c r="J155" s="99"/>
    </row>
    <row r="156" spans="1:10" s="70" customFormat="1" ht="15" customHeight="1" thickBot="1">
      <c r="A156" s="162"/>
      <c r="B156" s="310"/>
      <c r="C156" s="81" t="s">
        <v>74</v>
      </c>
      <c r="D156" s="80"/>
      <c r="E156" s="149"/>
      <c r="F156" s="126"/>
      <c r="G156" s="130"/>
      <c r="H156" s="89"/>
      <c r="I156" s="262"/>
      <c r="J156" s="145"/>
    </row>
    <row r="157" spans="1:10" s="70" customFormat="1" ht="15" customHeight="1" thickTop="1">
      <c r="A157" s="162"/>
      <c r="B157" s="306" t="s">
        <v>107</v>
      </c>
      <c r="C157" s="165" t="s">
        <v>65</v>
      </c>
      <c r="D157" s="83">
        <v>20.83</v>
      </c>
      <c r="E157" s="138"/>
      <c r="F157" s="135">
        <f>D157-E157</f>
        <v>20.83</v>
      </c>
      <c r="G157" s="166"/>
      <c r="H157" s="167" t="s">
        <v>109</v>
      </c>
      <c r="I157" s="264"/>
      <c r="J157" s="136"/>
    </row>
    <row r="158" spans="1:10" s="70" customFormat="1" ht="15" customHeight="1" thickBot="1">
      <c r="A158" s="162"/>
      <c r="B158" s="308"/>
      <c r="C158" s="117" t="s">
        <v>74</v>
      </c>
      <c r="D158" s="85"/>
      <c r="E158" s="140"/>
      <c r="F158" s="127"/>
      <c r="G158" s="131"/>
      <c r="H158" s="143"/>
      <c r="I158" s="265"/>
      <c r="J158" s="146"/>
    </row>
    <row r="161" spans="1:11">
      <c r="A161" s="311" t="s">
        <v>65</v>
      </c>
      <c r="B161" s="312"/>
      <c r="C161" s="312"/>
      <c r="D161" s="313"/>
    </row>
    <row r="162" spans="1:11">
      <c r="A162" s="241" t="s">
        <v>88</v>
      </c>
      <c r="B162" s="303" t="s">
        <v>108</v>
      </c>
      <c r="C162" s="296"/>
      <c r="D162" s="256">
        <f>SUMIFS($F$17:$F$158,$H$17:$H$158,"P1")</f>
        <v>2497.3000000000002</v>
      </c>
    </row>
    <row r="163" spans="1:11">
      <c r="A163" s="241" t="s">
        <v>96</v>
      </c>
      <c r="B163" s="296" t="s">
        <v>66</v>
      </c>
      <c r="C163" s="296"/>
      <c r="D163" s="256">
        <f>SUMIFS($F$17:$F$158,$H$17:$H$158,"P2")</f>
        <v>153.70999999999998</v>
      </c>
    </row>
    <row r="164" spans="1:11">
      <c r="A164" s="241" t="s">
        <v>141</v>
      </c>
      <c r="B164" s="296" t="s">
        <v>67</v>
      </c>
      <c r="C164" s="296"/>
      <c r="D164" s="256">
        <f>SUMIFS($F$17:$F$158,$H$17:$H$158,"P3")</f>
        <v>208.39</v>
      </c>
      <c r="K164" s="227"/>
    </row>
    <row r="165" spans="1:11">
      <c r="A165" s="241" t="s">
        <v>109</v>
      </c>
      <c r="B165" s="296" t="s">
        <v>68</v>
      </c>
      <c r="C165" s="296"/>
      <c r="D165" s="256">
        <f>SUMIFS($F$17:$F$158,$H$17:$H$158,"P9")</f>
        <v>97.77</v>
      </c>
    </row>
    <row r="166" spans="1:11">
      <c r="A166" s="241"/>
      <c r="B166" s="296" t="s">
        <v>70</v>
      </c>
      <c r="C166" s="296"/>
      <c r="D166" s="256">
        <f>SUM(F17:F158)</f>
        <v>2994.3700000000008</v>
      </c>
    </row>
    <row r="167" spans="1:11">
      <c r="A167" s="241"/>
      <c r="B167" s="282" t="s">
        <v>160</v>
      </c>
      <c r="C167" s="281"/>
      <c r="D167" s="256">
        <f>SUM(J17:J158)</f>
        <v>15.360000000000001</v>
      </c>
    </row>
    <row r="168" spans="1:11">
      <c r="A168" s="241" t="s">
        <v>101</v>
      </c>
      <c r="B168" s="303" t="s">
        <v>110</v>
      </c>
      <c r="C168" s="296"/>
      <c r="D168" s="256">
        <f>SUMIFS($F$17:$F$158,$H$17:$H$158,"PG")</f>
        <v>37.200000000000003</v>
      </c>
    </row>
    <row r="169" spans="1:11">
      <c r="A169" s="300" t="s">
        <v>145</v>
      </c>
      <c r="B169" s="301"/>
      <c r="C169" s="301"/>
      <c r="D169" s="302"/>
    </row>
    <row r="170" spans="1:11">
      <c r="A170" s="241" t="s">
        <v>89</v>
      </c>
      <c r="B170" s="238" t="s">
        <v>142</v>
      </c>
      <c r="C170" s="238"/>
      <c r="D170" s="256">
        <f>SUMIFS($G$17:$G$158,$I$17:$I$158,"F1")</f>
        <v>1890.84</v>
      </c>
    </row>
    <row r="171" spans="1:11">
      <c r="A171" s="241" t="s">
        <v>97</v>
      </c>
      <c r="B171" s="239" t="s">
        <v>143</v>
      </c>
      <c r="C171" s="240"/>
      <c r="D171" s="256">
        <f>SUMIFS($G$17:$G$158,$I$17:$I$158,"F2")</f>
        <v>251.82999999999998</v>
      </c>
    </row>
    <row r="172" spans="1:11">
      <c r="A172" s="253" t="s">
        <v>98</v>
      </c>
      <c r="B172" s="297" t="s">
        <v>144</v>
      </c>
      <c r="C172" s="297"/>
      <c r="D172" s="257">
        <f>SUMIFS($G$17:$G$158,$I$17:$I$158,"F3")</f>
        <v>43.89</v>
      </c>
    </row>
    <row r="173" spans="1:11">
      <c r="A173" s="254" t="s">
        <v>157</v>
      </c>
      <c r="B173" s="298" t="s">
        <v>158</v>
      </c>
      <c r="C173" s="299"/>
      <c r="D173" s="255">
        <f>G142+G140</f>
        <v>246.2</v>
      </c>
    </row>
    <row r="174" spans="1:11">
      <c r="B174" s="295"/>
      <c r="C174" s="295"/>
    </row>
    <row r="175" spans="1:11">
      <c r="B175" s="295"/>
      <c r="C175" s="295"/>
    </row>
    <row r="176" spans="1:11">
      <c r="A176" s="170"/>
      <c r="B176" s="170"/>
    </row>
  </sheetData>
  <mergeCells count="98">
    <mergeCell ref="B12:J12"/>
    <mergeCell ref="A8:J8"/>
    <mergeCell ref="A9:D9"/>
    <mergeCell ref="A10:D10"/>
    <mergeCell ref="A6:K6"/>
    <mergeCell ref="A1:K1"/>
    <mergeCell ref="A2:K2"/>
    <mergeCell ref="A3:K3"/>
    <mergeCell ref="A4:K4"/>
    <mergeCell ref="A5:K5"/>
    <mergeCell ref="B14:B15"/>
    <mergeCell ref="C14:C15"/>
    <mergeCell ref="D14:D15"/>
    <mergeCell ref="E14:E15"/>
    <mergeCell ref="B37:B38"/>
    <mergeCell ref="B39:B40"/>
    <mergeCell ref="B41:B42"/>
    <mergeCell ref="B43:B44"/>
    <mergeCell ref="B45:B46"/>
    <mergeCell ref="B17:B18"/>
    <mergeCell ref="B19:B20"/>
    <mergeCell ref="B21:B22"/>
    <mergeCell ref="B23:B24"/>
    <mergeCell ref="B25:B26"/>
    <mergeCell ref="B85:B86"/>
    <mergeCell ref="B81:B82"/>
    <mergeCell ref="B79:B80"/>
    <mergeCell ref="B87:B88"/>
    <mergeCell ref="B47:B48"/>
    <mergeCell ref="B73:B74"/>
    <mergeCell ref="B51:B52"/>
    <mergeCell ref="B53:B54"/>
    <mergeCell ref="B55:B56"/>
    <mergeCell ref="B57:B58"/>
    <mergeCell ref="B59:B60"/>
    <mergeCell ref="B61:B62"/>
    <mergeCell ref="B63:B64"/>
    <mergeCell ref="B109:B110"/>
    <mergeCell ref="B111:B112"/>
    <mergeCell ref="B113:B114"/>
    <mergeCell ref="B115:B116"/>
    <mergeCell ref="B93:B94"/>
    <mergeCell ref="B95:B96"/>
    <mergeCell ref="B99:B100"/>
    <mergeCell ref="B101:B102"/>
    <mergeCell ref="B103:B104"/>
    <mergeCell ref="B105:B106"/>
    <mergeCell ref="B107:B108"/>
    <mergeCell ref="H14:J14"/>
    <mergeCell ref="B135:B136"/>
    <mergeCell ref="B145:B146"/>
    <mergeCell ref="B129:B130"/>
    <mergeCell ref="B131:B132"/>
    <mergeCell ref="B133:B134"/>
    <mergeCell ref="B137:B138"/>
    <mergeCell ref="B139:B140"/>
    <mergeCell ref="B141:B142"/>
    <mergeCell ref="B119:B120"/>
    <mergeCell ref="B121:B122"/>
    <mergeCell ref="B123:B124"/>
    <mergeCell ref="B125:B126"/>
    <mergeCell ref="B127:B128"/>
    <mergeCell ref="B117:B118"/>
    <mergeCell ref="B97:B98"/>
    <mergeCell ref="F14:F15"/>
    <mergeCell ref="G14:G15"/>
    <mergeCell ref="B89:B90"/>
    <mergeCell ref="B65:B66"/>
    <mergeCell ref="B67:B68"/>
    <mergeCell ref="B69:B70"/>
    <mergeCell ref="B71:B72"/>
    <mergeCell ref="B49:B50"/>
    <mergeCell ref="B27:B28"/>
    <mergeCell ref="B29:B30"/>
    <mergeCell ref="B31:B32"/>
    <mergeCell ref="B33:B34"/>
    <mergeCell ref="B35:B36"/>
    <mergeCell ref="B75:B76"/>
    <mergeCell ref="B83:B84"/>
    <mergeCell ref="B77:B78"/>
    <mergeCell ref="B165:C165"/>
    <mergeCell ref="B168:C168"/>
    <mergeCell ref="B147:B148"/>
    <mergeCell ref="B162:C162"/>
    <mergeCell ref="B163:C163"/>
    <mergeCell ref="B164:C164"/>
    <mergeCell ref="B149:B150"/>
    <mergeCell ref="B157:B158"/>
    <mergeCell ref="B155:B156"/>
    <mergeCell ref="B153:B154"/>
    <mergeCell ref="B151:B152"/>
    <mergeCell ref="A161:D161"/>
    <mergeCell ref="B175:C175"/>
    <mergeCell ref="B166:C166"/>
    <mergeCell ref="B172:C172"/>
    <mergeCell ref="B173:C173"/>
    <mergeCell ref="B174:C174"/>
    <mergeCell ref="A169:D169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rowBreaks count="1" manualBreakCount="1">
    <brk id="62" max="10" man="1"/>
  </rowBreaks>
  <colBreaks count="1" manualBreakCount="1">
    <brk id="11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3"/>
  <sheetViews>
    <sheetView tabSelected="1" view="pageBreakPreview" zoomScale="60" zoomScaleNormal="100" workbookViewId="0">
      <pane ySplit="15" topLeftCell="A16" activePane="bottomLeft" state="frozen"/>
      <selection activeCell="B1" sqref="B1"/>
      <selection pane="bottomLeft" activeCell="P9" sqref="P9"/>
    </sheetView>
  </sheetViews>
  <sheetFormatPr defaultRowHeight="12.75"/>
  <cols>
    <col min="2" max="2" width="25.7109375" bestFit="1" customWidth="1"/>
    <col min="3" max="3" width="12.85546875" customWidth="1"/>
    <col min="4" max="10" width="10.7109375" customWidth="1"/>
    <col min="11" max="11" width="6.42578125" customWidth="1"/>
  </cols>
  <sheetData>
    <row r="1" spans="1:20" ht="12.95" customHeight="1">
      <c r="A1" s="379" t="s">
        <v>13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80"/>
      <c r="N1" s="380"/>
      <c r="O1" s="380"/>
      <c r="P1" s="380"/>
      <c r="Q1" s="380"/>
      <c r="R1" s="380"/>
      <c r="S1" s="380"/>
    </row>
    <row r="2" spans="1:20" ht="12.95" customHeight="1">
      <c r="A2" s="379" t="s">
        <v>14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80"/>
      <c r="N2" s="380"/>
      <c r="O2" s="380"/>
      <c r="P2" s="380"/>
      <c r="Q2" s="380"/>
      <c r="R2" s="380"/>
      <c r="S2" s="380"/>
    </row>
    <row r="3" spans="1:20" ht="12.95" customHeight="1">
      <c r="A3" s="379" t="s">
        <v>163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80"/>
      <c r="N3" s="380"/>
      <c r="O3" s="380"/>
      <c r="P3" s="380"/>
      <c r="Q3" s="380"/>
      <c r="R3" s="380"/>
      <c r="S3" s="380"/>
    </row>
    <row r="4" spans="1:20" ht="12.95" customHeight="1">
      <c r="A4" s="379" t="s">
        <v>164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80"/>
      <c r="N4" s="380"/>
      <c r="O4" s="380"/>
      <c r="P4" s="380"/>
      <c r="Q4" s="380"/>
      <c r="R4" s="380"/>
      <c r="S4" s="380"/>
    </row>
    <row r="5" spans="1:20" ht="12.95" customHeight="1">
      <c r="A5" s="379" t="s">
        <v>165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80"/>
      <c r="N5" s="380"/>
      <c r="O5" s="380"/>
      <c r="P5" s="380"/>
      <c r="Q5" s="380"/>
      <c r="R5" s="380"/>
      <c r="S5" s="380"/>
    </row>
    <row r="6" spans="1:20" ht="12.95" customHeight="1">
      <c r="A6" s="379" t="s">
        <v>166</v>
      </c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80"/>
      <c r="M6" s="380"/>
      <c r="N6" s="380"/>
      <c r="O6" s="380"/>
      <c r="P6" s="380"/>
      <c r="Q6" s="380"/>
      <c r="R6" s="380"/>
      <c r="S6" s="380"/>
    </row>
    <row r="7" spans="1:20">
      <c r="A7" s="381" t="s">
        <v>167</v>
      </c>
      <c r="G7" s="382"/>
      <c r="H7" s="382"/>
      <c r="I7" s="382"/>
      <c r="J7" s="382"/>
      <c r="K7" s="382"/>
      <c r="L7" s="382"/>
      <c r="M7" s="382"/>
      <c r="N7" s="382"/>
      <c r="O7" s="382"/>
      <c r="P7" s="382"/>
      <c r="Q7" s="382"/>
      <c r="T7" s="382"/>
    </row>
    <row r="8" spans="1:20" ht="15.75" customHeight="1">
      <c r="A8" s="383" t="s">
        <v>168</v>
      </c>
      <c r="B8" s="383"/>
      <c r="C8" s="383"/>
      <c r="D8" s="383"/>
      <c r="E8" s="383"/>
      <c r="F8" s="383"/>
      <c r="G8" s="383"/>
      <c r="H8" s="383"/>
      <c r="I8" s="383"/>
      <c r="J8" s="383"/>
      <c r="K8" s="382"/>
      <c r="L8" s="382"/>
      <c r="M8" s="382"/>
      <c r="N8" s="382"/>
      <c r="O8" s="382"/>
      <c r="P8" s="382"/>
      <c r="Q8" s="382"/>
      <c r="T8" s="382"/>
    </row>
    <row r="9" spans="1:20">
      <c r="A9" s="384" t="s">
        <v>169</v>
      </c>
      <c r="B9" s="384"/>
      <c r="C9" s="384"/>
      <c r="D9" s="384"/>
    </row>
    <row r="10" spans="1:20">
      <c r="A10" s="384" t="s">
        <v>170</v>
      </c>
      <c r="B10" s="384"/>
      <c r="C10" s="384"/>
      <c r="D10" s="384"/>
    </row>
    <row r="12" spans="1:20" ht="20.100000000000001" customHeight="1">
      <c r="A12" s="70"/>
      <c r="B12" s="385" t="s">
        <v>71</v>
      </c>
      <c r="C12" s="385"/>
      <c r="D12" s="385"/>
      <c r="E12" s="385"/>
      <c r="F12" s="385"/>
      <c r="G12" s="385"/>
      <c r="H12" s="385"/>
      <c r="I12" s="385"/>
      <c r="J12" s="385"/>
      <c r="K12" s="385"/>
      <c r="L12" s="70"/>
      <c r="M12" s="70"/>
    </row>
    <row r="13" spans="1:20" ht="9.9499999999999993" customHeight="1" thickBot="1"/>
    <row r="14" spans="1:20" ht="15" customHeight="1">
      <c r="B14" s="290" t="s">
        <v>46</v>
      </c>
      <c r="C14" s="350" t="s">
        <v>0</v>
      </c>
      <c r="D14" s="368" t="s">
        <v>54</v>
      </c>
      <c r="E14" s="369"/>
      <c r="F14" s="369"/>
      <c r="G14" s="369"/>
      <c r="H14" s="369"/>
      <c r="I14" s="370"/>
      <c r="J14" s="292" t="s">
        <v>35</v>
      </c>
      <c r="K14" s="371" t="s">
        <v>146</v>
      </c>
    </row>
    <row r="15" spans="1:20" ht="15" customHeight="1" thickBot="1">
      <c r="B15" s="291"/>
      <c r="C15" s="351"/>
      <c r="D15" s="184" t="s">
        <v>49</v>
      </c>
      <c r="E15" s="184" t="s">
        <v>50</v>
      </c>
      <c r="F15" s="184" t="s">
        <v>47</v>
      </c>
      <c r="G15" s="184" t="s">
        <v>51</v>
      </c>
      <c r="H15" s="184" t="s">
        <v>48</v>
      </c>
      <c r="I15" s="22" t="s">
        <v>52</v>
      </c>
      <c r="J15" s="293"/>
      <c r="K15" s="372"/>
    </row>
    <row r="16" spans="1:20" ht="15" customHeight="1" thickBot="1">
      <c r="B16" s="228" t="s">
        <v>56</v>
      </c>
      <c r="C16" s="229"/>
      <c r="D16" s="229"/>
      <c r="E16" s="229"/>
      <c r="F16" s="229"/>
      <c r="G16" s="229"/>
      <c r="H16" s="229"/>
      <c r="I16" s="229"/>
      <c r="J16" s="229"/>
      <c r="K16" s="230"/>
    </row>
    <row r="17" spans="2:11" ht="15" customHeight="1">
      <c r="B17" s="373" t="s">
        <v>36</v>
      </c>
      <c r="C17" s="35" t="s">
        <v>35</v>
      </c>
      <c r="D17" s="36">
        <v>4.08</v>
      </c>
      <c r="E17" s="36">
        <v>2.85</v>
      </c>
      <c r="F17" s="36">
        <v>2.74</v>
      </c>
      <c r="G17" s="36">
        <v>0.74</v>
      </c>
      <c r="H17" s="36">
        <v>1.3</v>
      </c>
      <c r="I17" s="37">
        <v>2.15</v>
      </c>
      <c r="J17" s="37"/>
      <c r="K17" s="38"/>
    </row>
    <row r="18" spans="2:11" ht="15" customHeight="1">
      <c r="B18" s="323"/>
      <c r="C18" s="10" t="s">
        <v>53</v>
      </c>
      <c r="D18" s="11"/>
      <c r="E18" s="11"/>
      <c r="F18" s="11"/>
      <c r="G18" s="11"/>
      <c r="H18" s="11">
        <v>0.9</v>
      </c>
      <c r="I18" s="21"/>
      <c r="J18" s="21"/>
      <c r="K18" s="20"/>
    </row>
    <row r="19" spans="2:11" ht="15" customHeight="1" thickBot="1">
      <c r="B19" s="362"/>
      <c r="C19" s="14" t="s">
        <v>1</v>
      </c>
      <c r="D19" s="15">
        <f>D17-D18</f>
        <v>4.08</v>
      </c>
      <c r="E19" s="15">
        <f t="shared" ref="E19:I19" si="0">E17-E18</f>
        <v>2.85</v>
      </c>
      <c r="F19" s="15">
        <f t="shared" si="0"/>
        <v>2.74</v>
      </c>
      <c r="G19" s="15">
        <f t="shared" si="0"/>
        <v>0.74</v>
      </c>
      <c r="H19" s="15">
        <f t="shared" si="0"/>
        <v>0.4</v>
      </c>
      <c r="I19" s="15">
        <f t="shared" si="0"/>
        <v>2.15</v>
      </c>
      <c r="J19" s="16"/>
      <c r="K19" s="65" t="s">
        <v>88</v>
      </c>
    </row>
    <row r="20" spans="2:11" ht="15" customHeight="1" thickTop="1">
      <c r="B20" s="322" t="s">
        <v>37</v>
      </c>
      <c r="C20" s="1" t="s">
        <v>35</v>
      </c>
      <c r="D20" s="19">
        <v>2.74</v>
      </c>
      <c r="E20" s="19">
        <v>2.8</v>
      </c>
      <c r="F20" s="19">
        <v>6.51</v>
      </c>
      <c r="G20" s="19">
        <v>2.23</v>
      </c>
      <c r="H20" s="19">
        <v>3.45</v>
      </c>
      <c r="I20" s="17">
        <v>0.9</v>
      </c>
      <c r="J20" s="17"/>
      <c r="K20" s="38"/>
    </row>
    <row r="21" spans="2:11" ht="15" customHeight="1">
      <c r="B21" s="323"/>
      <c r="C21" s="10" t="s">
        <v>53</v>
      </c>
      <c r="D21" s="11"/>
      <c r="E21" s="11"/>
      <c r="F21" s="11"/>
      <c r="G21" s="11"/>
      <c r="H21" s="11">
        <v>0.9</v>
      </c>
      <c r="I21" s="21"/>
      <c r="J21" s="21"/>
      <c r="K21" s="20"/>
    </row>
    <row r="22" spans="2:11" ht="15" customHeight="1" thickBot="1">
      <c r="B22" s="362"/>
      <c r="C22" s="14" t="s">
        <v>1</v>
      </c>
      <c r="D22" s="15">
        <f>D20-D21</f>
        <v>2.74</v>
      </c>
      <c r="E22" s="15">
        <f t="shared" ref="E22" si="1">E20-E21</f>
        <v>2.8</v>
      </c>
      <c r="F22" s="15">
        <f t="shared" ref="F22" si="2">F20-F21</f>
        <v>6.51</v>
      </c>
      <c r="G22" s="15">
        <f t="shared" ref="G22" si="3">G20-G21</f>
        <v>2.23</v>
      </c>
      <c r="H22" s="15">
        <f t="shared" ref="H22" si="4">H20-H21</f>
        <v>2.5500000000000003</v>
      </c>
      <c r="I22" s="15">
        <f t="shared" ref="I22" si="5">I20-I21</f>
        <v>0.9</v>
      </c>
      <c r="J22" s="16">
        <f>SUM(D22:I22)</f>
        <v>17.73</v>
      </c>
      <c r="K22" s="65" t="s">
        <v>88</v>
      </c>
    </row>
    <row r="23" spans="2:11" ht="15" customHeight="1" thickTop="1">
      <c r="B23" s="330" t="s">
        <v>81</v>
      </c>
      <c r="C23" s="1" t="s">
        <v>35</v>
      </c>
      <c r="D23" s="2">
        <v>2</v>
      </c>
      <c r="E23" s="2">
        <v>2.15</v>
      </c>
      <c r="F23" s="2">
        <v>2</v>
      </c>
      <c r="G23" s="2">
        <v>2.15</v>
      </c>
      <c r="H23" s="2"/>
      <c r="I23" s="17"/>
      <c r="J23" s="17"/>
      <c r="K23" s="38"/>
    </row>
    <row r="24" spans="2:11" ht="15" customHeight="1">
      <c r="B24" s="331"/>
      <c r="C24" s="10" t="s">
        <v>53</v>
      </c>
      <c r="D24" s="6"/>
      <c r="E24" s="6"/>
      <c r="F24" s="11">
        <v>0.9</v>
      </c>
      <c r="G24" s="6"/>
      <c r="H24" s="6"/>
      <c r="I24" s="18"/>
      <c r="J24" s="18"/>
      <c r="K24" s="9"/>
    </row>
    <row r="25" spans="2:11" ht="15" customHeight="1" thickBot="1">
      <c r="B25" s="305"/>
      <c r="C25" s="14" t="s">
        <v>1</v>
      </c>
      <c r="D25" s="15">
        <f>D23-D24</f>
        <v>2</v>
      </c>
      <c r="E25" s="15">
        <f t="shared" ref="E25" si="6">E23-E24</f>
        <v>2.15</v>
      </c>
      <c r="F25" s="15">
        <f t="shared" ref="F25" si="7">F23-F24</f>
        <v>1.1000000000000001</v>
      </c>
      <c r="G25" s="15">
        <f t="shared" ref="G25" si="8">G23-G24</f>
        <v>2.15</v>
      </c>
      <c r="H25" s="15">
        <f t="shared" ref="H25" si="9">H23-H24</f>
        <v>0</v>
      </c>
      <c r="I25" s="15">
        <f t="shared" ref="I25" si="10">I23-I24</f>
        <v>0</v>
      </c>
      <c r="J25" s="16"/>
      <c r="K25" s="65"/>
    </row>
    <row r="26" spans="2:11" ht="15" customHeight="1" thickTop="1">
      <c r="B26" s="330" t="s">
        <v>80</v>
      </c>
      <c r="C26" s="1" t="s">
        <v>35</v>
      </c>
      <c r="D26" s="2">
        <v>1.6</v>
      </c>
      <c r="E26" s="2">
        <v>2.15</v>
      </c>
      <c r="F26" s="2">
        <v>1.9</v>
      </c>
      <c r="G26" s="2">
        <v>2.4500000000000002</v>
      </c>
      <c r="H26" s="2"/>
      <c r="I26" s="17"/>
      <c r="J26" s="17"/>
      <c r="K26" s="38"/>
    </row>
    <row r="27" spans="2:11" ht="15" customHeight="1">
      <c r="B27" s="331"/>
      <c r="C27" s="10" t="s">
        <v>53</v>
      </c>
      <c r="D27" s="6"/>
      <c r="E27" s="6"/>
      <c r="F27" s="11">
        <v>0.9</v>
      </c>
      <c r="G27" s="6"/>
      <c r="H27" s="6"/>
      <c r="I27" s="18"/>
      <c r="J27" s="18"/>
      <c r="K27" s="9"/>
    </row>
    <row r="28" spans="2:11" ht="15" customHeight="1" thickBot="1">
      <c r="B28" s="305"/>
      <c r="C28" s="14" t="s">
        <v>1</v>
      </c>
      <c r="D28" s="15">
        <f>D26-D27</f>
        <v>1.6</v>
      </c>
      <c r="E28" s="15">
        <f t="shared" ref="E28" si="11">E26-E27</f>
        <v>2.15</v>
      </c>
      <c r="F28" s="15">
        <f t="shared" ref="F28" si="12">F26-F27</f>
        <v>0.99999999999999989</v>
      </c>
      <c r="G28" s="15">
        <f t="shared" ref="G28" si="13">G26-G27</f>
        <v>2.4500000000000002</v>
      </c>
      <c r="H28" s="15">
        <f t="shared" ref="H28" si="14">H26-H27</f>
        <v>0</v>
      </c>
      <c r="I28" s="15">
        <f t="shared" ref="I28" si="15">I26-I27</f>
        <v>0</v>
      </c>
      <c r="J28" s="16"/>
      <c r="K28" s="65"/>
    </row>
    <row r="29" spans="2:11" ht="15" customHeight="1" thickTop="1">
      <c r="B29" s="322" t="s">
        <v>38</v>
      </c>
      <c r="C29" s="1" t="s">
        <v>35</v>
      </c>
      <c r="D29" s="2">
        <v>1.9</v>
      </c>
      <c r="E29" s="2">
        <v>2.23</v>
      </c>
      <c r="F29" s="2">
        <v>1.75</v>
      </c>
      <c r="G29" s="2">
        <v>2.36</v>
      </c>
      <c r="H29" s="2"/>
      <c r="I29" s="17"/>
      <c r="J29" s="17"/>
      <c r="K29" s="38"/>
    </row>
    <row r="30" spans="2:11" ht="15" customHeight="1">
      <c r="B30" s="323"/>
      <c r="C30" s="10" t="s">
        <v>53</v>
      </c>
      <c r="D30" s="12">
        <v>0.9</v>
      </c>
      <c r="E30" s="6"/>
      <c r="F30" s="13"/>
      <c r="G30" s="6"/>
      <c r="H30" s="6"/>
      <c r="I30" s="18"/>
      <c r="J30" s="18"/>
      <c r="K30" s="9"/>
    </row>
    <row r="31" spans="2:11" ht="15" customHeight="1" thickBot="1">
      <c r="B31" s="362"/>
      <c r="C31" s="14" t="s">
        <v>1</v>
      </c>
      <c r="D31" s="15">
        <f>D29-D30</f>
        <v>0.99999999999999989</v>
      </c>
      <c r="E31" s="15">
        <f t="shared" ref="E31" si="16">E29-E30</f>
        <v>2.23</v>
      </c>
      <c r="F31" s="15">
        <f t="shared" ref="F31" si="17">F29-F30</f>
        <v>1.75</v>
      </c>
      <c r="G31" s="15">
        <f t="shared" ref="G31" si="18">G29-G30</f>
        <v>2.36</v>
      </c>
      <c r="H31" s="15">
        <f t="shared" ref="H31" si="19">H29-H30</f>
        <v>0</v>
      </c>
      <c r="I31" s="15">
        <f t="shared" ref="I31" si="20">I29-I30</f>
        <v>0</v>
      </c>
      <c r="J31" s="16">
        <f>SUM(D31:I31)</f>
        <v>7.34</v>
      </c>
      <c r="K31" s="65" t="s">
        <v>88</v>
      </c>
    </row>
    <row r="32" spans="2:11" ht="15" customHeight="1" thickTop="1">
      <c r="B32" s="322" t="s">
        <v>39</v>
      </c>
      <c r="C32" s="1" t="s">
        <v>35</v>
      </c>
      <c r="D32" s="2">
        <v>5.5</v>
      </c>
      <c r="E32" s="2">
        <v>1.5</v>
      </c>
      <c r="F32" s="2">
        <v>5.5</v>
      </c>
      <c r="G32" s="2">
        <v>1.5</v>
      </c>
      <c r="H32" s="2"/>
      <c r="I32" s="17"/>
      <c r="J32" s="17"/>
      <c r="K32" s="38"/>
    </row>
    <row r="33" spans="2:11" ht="15" customHeight="1">
      <c r="B33" s="323"/>
      <c r="C33" s="10" t="s">
        <v>53</v>
      </c>
      <c r="D33" s="11">
        <f>3*0.9</f>
        <v>2.7</v>
      </c>
      <c r="E33" s="6"/>
      <c r="F33" s="12">
        <f>2*0.9</f>
        <v>1.8</v>
      </c>
      <c r="G33" s="6"/>
      <c r="H33" s="6"/>
      <c r="I33" s="18"/>
      <c r="J33" s="18"/>
      <c r="K33" s="9"/>
    </row>
    <row r="34" spans="2:11" ht="15" customHeight="1" thickBot="1">
      <c r="B34" s="362"/>
      <c r="C34" s="14" t="s">
        <v>1</v>
      </c>
      <c r="D34" s="15">
        <f>D32-D33</f>
        <v>2.8</v>
      </c>
      <c r="E34" s="15">
        <f t="shared" ref="E34" si="21">E32-E33</f>
        <v>1.5</v>
      </c>
      <c r="F34" s="15">
        <f t="shared" ref="F34" si="22">F32-F33</f>
        <v>3.7</v>
      </c>
      <c r="G34" s="15">
        <f t="shared" ref="G34" si="23">G32-G33</f>
        <v>1.5</v>
      </c>
      <c r="H34" s="15">
        <f t="shared" ref="H34" si="24">H32-H33</f>
        <v>0</v>
      </c>
      <c r="I34" s="15">
        <f t="shared" ref="I34" si="25">I32-I33</f>
        <v>0</v>
      </c>
      <c r="J34" s="16">
        <f>SUM(D34:I34)</f>
        <v>9.5</v>
      </c>
      <c r="K34" s="65" t="s">
        <v>88</v>
      </c>
    </row>
    <row r="35" spans="2:11" ht="15" customHeight="1" thickTop="1">
      <c r="B35" s="363">
        <v>1</v>
      </c>
      <c r="C35" s="1" t="s">
        <v>35</v>
      </c>
      <c r="D35" s="2">
        <v>8.3699999999999992</v>
      </c>
      <c r="E35" s="2">
        <v>5.8</v>
      </c>
      <c r="F35" s="2">
        <v>8.3699999999999992</v>
      </c>
      <c r="G35" s="2">
        <v>5.9</v>
      </c>
      <c r="H35" s="2"/>
      <c r="I35" s="17"/>
      <c r="J35" s="17"/>
      <c r="K35" s="38"/>
    </row>
    <row r="36" spans="2:11" ht="15" customHeight="1">
      <c r="B36" s="364"/>
      <c r="C36" s="10" t="s">
        <v>53</v>
      </c>
      <c r="D36" s="11"/>
      <c r="E36" s="12"/>
      <c r="F36" s="13"/>
      <c r="G36" s="11">
        <v>0.9</v>
      </c>
      <c r="H36" s="6"/>
      <c r="I36" s="18"/>
      <c r="J36" s="18"/>
      <c r="K36" s="9"/>
    </row>
    <row r="37" spans="2:11" ht="15" customHeight="1" thickBot="1">
      <c r="B37" s="365"/>
      <c r="C37" s="14" t="s">
        <v>1</v>
      </c>
      <c r="D37" s="15">
        <f>D35-D36</f>
        <v>8.3699999999999992</v>
      </c>
      <c r="E37" s="15">
        <f t="shared" ref="E37" si="26">E35-E36</f>
        <v>5.8</v>
      </c>
      <c r="F37" s="15">
        <f t="shared" ref="F37" si="27">F35-F36</f>
        <v>8.3699999999999992</v>
      </c>
      <c r="G37" s="15">
        <f t="shared" ref="G37" si="28">G35-G36</f>
        <v>5</v>
      </c>
      <c r="H37" s="15">
        <f t="shared" ref="H37" si="29">H35-H36</f>
        <v>0</v>
      </c>
      <c r="I37" s="15">
        <f t="shared" ref="I37" si="30">I35-I36</f>
        <v>0</v>
      </c>
      <c r="J37" s="16">
        <f>SUM(D37:I37)</f>
        <v>27.54</v>
      </c>
      <c r="K37" s="65" t="s">
        <v>88</v>
      </c>
    </row>
    <row r="38" spans="2:11" ht="15" customHeight="1" thickTop="1">
      <c r="B38" s="326">
        <v>2</v>
      </c>
      <c r="C38" s="1" t="s">
        <v>35</v>
      </c>
      <c r="D38" s="2">
        <v>8.26</v>
      </c>
      <c r="E38" s="2">
        <v>5.8</v>
      </c>
      <c r="F38" s="2">
        <v>8.67</v>
      </c>
      <c r="G38" s="2">
        <v>5.95</v>
      </c>
      <c r="H38" s="2"/>
      <c r="I38" s="17"/>
      <c r="J38" s="17"/>
      <c r="K38" s="38"/>
    </row>
    <row r="39" spans="2:11" ht="15" customHeight="1">
      <c r="B39" s="327"/>
      <c r="C39" s="10" t="s">
        <v>53</v>
      </c>
      <c r="D39" s="11"/>
      <c r="E39" s="12"/>
      <c r="F39" s="13"/>
      <c r="G39" s="11">
        <v>0.9</v>
      </c>
      <c r="H39" s="6"/>
      <c r="I39" s="18"/>
      <c r="J39" s="18"/>
      <c r="K39" s="9"/>
    </row>
    <row r="40" spans="2:11" ht="15" customHeight="1" thickBot="1">
      <c r="B40" s="374"/>
      <c r="C40" s="14" t="s">
        <v>1</v>
      </c>
      <c r="D40" s="15">
        <f>D38-D39</f>
        <v>8.26</v>
      </c>
      <c r="E40" s="15">
        <f t="shared" ref="E40" si="31">E38-E39</f>
        <v>5.8</v>
      </c>
      <c r="F40" s="15">
        <f t="shared" ref="F40" si="32">F38-F39</f>
        <v>8.67</v>
      </c>
      <c r="G40" s="15">
        <f t="shared" ref="G40" si="33">G38-G39</f>
        <v>5.05</v>
      </c>
      <c r="H40" s="15">
        <f t="shared" ref="H40" si="34">H38-H39</f>
        <v>0</v>
      </c>
      <c r="I40" s="15">
        <f t="shared" ref="I40" si="35">I38-I39</f>
        <v>0</v>
      </c>
      <c r="J40" s="16">
        <f>SUM(D40:I40)</f>
        <v>27.779999999999998</v>
      </c>
      <c r="K40" s="65" t="s">
        <v>88</v>
      </c>
    </row>
    <row r="41" spans="2:11" ht="15" customHeight="1" thickTop="1">
      <c r="B41" s="326">
        <v>3</v>
      </c>
      <c r="C41" s="1" t="s">
        <v>35</v>
      </c>
      <c r="D41" s="2">
        <v>8.4</v>
      </c>
      <c r="E41" s="2">
        <v>5.8</v>
      </c>
      <c r="F41" s="2">
        <v>8.44</v>
      </c>
      <c r="G41" s="2">
        <v>5.95</v>
      </c>
      <c r="H41" s="2"/>
      <c r="I41" s="17"/>
      <c r="J41" s="17"/>
      <c r="K41" s="38"/>
    </row>
    <row r="42" spans="2:11" ht="15" customHeight="1">
      <c r="B42" s="327"/>
      <c r="C42" s="10" t="s">
        <v>53</v>
      </c>
      <c r="D42" s="11"/>
      <c r="E42" s="12"/>
      <c r="F42" s="13"/>
      <c r="G42" s="11">
        <v>0.9</v>
      </c>
      <c r="H42" s="6"/>
      <c r="I42" s="18"/>
      <c r="J42" s="18"/>
      <c r="K42" s="9"/>
    </row>
    <row r="43" spans="2:11" ht="15" customHeight="1" thickBot="1">
      <c r="B43" s="374"/>
      <c r="C43" s="14" t="s">
        <v>1</v>
      </c>
      <c r="D43" s="15">
        <f>D41-D42</f>
        <v>8.4</v>
      </c>
      <c r="E43" s="15">
        <f t="shared" ref="E43" si="36">E41-E42</f>
        <v>5.8</v>
      </c>
      <c r="F43" s="15">
        <f t="shared" ref="F43" si="37">F41-F42</f>
        <v>8.44</v>
      </c>
      <c r="G43" s="15">
        <f t="shared" ref="G43" si="38">G41-G42</f>
        <v>5.05</v>
      </c>
      <c r="H43" s="15">
        <f t="shared" ref="H43" si="39">H41-H42</f>
        <v>0</v>
      </c>
      <c r="I43" s="15">
        <f t="shared" ref="I43" si="40">I41-I42</f>
        <v>0</v>
      </c>
      <c r="J43" s="16">
        <f>SUM(D43:I43)</f>
        <v>27.69</v>
      </c>
      <c r="K43" s="65" t="s">
        <v>88</v>
      </c>
    </row>
    <row r="44" spans="2:11" ht="15" customHeight="1" thickTop="1">
      <c r="B44" s="330" t="s">
        <v>83</v>
      </c>
      <c r="C44" s="1" t="s">
        <v>35</v>
      </c>
      <c r="D44" s="2">
        <v>1.8</v>
      </c>
      <c r="E44" s="2">
        <v>2.5</v>
      </c>
      <c r="F44" s="2">
        <v>2.1</v>
      </c>
      <c r="G44" s="2">
        <v>2.2000000000000002</v>
      </c>
      <c r="H44" s="2"/>
      <c r="I44" s="17"/>
      <c r="J44" s="17"/>
      <c r="K44" s="38"/>
    </row>
    <row r="45" spans="2:11" ht="15" customHeight="1">
      <c r="B45" s="331"/>
      <c r="C45" s="10" t="s">
        <v>53</v>
      </c>
      <c r="D45" s="6"/>
      <c r="E45" s="6"/>
      <c r="F45" s="11">
        <v>0.9</v>
      </c>
      <c r="G45" s="6"/>
      <c r="H45" s="6"/>
      <c r="I45" s="18"/>
      <c r="J45" s="18"/>
      <c r="K45" s="9"/>
    </row>
    <row r="46" spans="2:11" ht="15" customHeight="1" thickBot="1">
      <c r="B46" s="305"/>
      <c r="C46" s="14" t="s">
        <v>1</v>
      </c>
      <c r="D46" s="15">
        <f>D44-D45</f>
        <v>1.8</v>
      </c>
      <c r="E46" s="15">
        <f t="shared" ref="E46" si="41">E44-E45</f>
        <v>2.5</v>
      </c>
      <c r="F46" s="15">
        <f t="shared" ref="F46" si="42">F44-F45</f>
        <v>1.2000000000000002</v>
      </c>
      <c r="G46" s="15">
        <f t="shared" ref="G46" si="43">G44-G45</f>
        <v>2.2000000000000002</v>
      </c>
      <c r="H46" s="15">
        <f t="shared" ref="H46" si="44">H44-H45</f>
        <v>0</v>
      </c>
      <c r="I46" s="15">
        <f t="shared" ref="I46" si="45">I44-I45</f>
        <v>0</v>
      </c>
      <c r="J46" s="16"/>
      <c r="K46" s="65"/>
    </row>
    <row r="47" spans="2:11" ht="15" customHeight="1" thickTop="1">
      <c r="B47" s="330" t="s">
        <v>82</v>
      </c>
      <c r="C47" s="1" t="s">
        <v>35</v>
      </c>
      <c r="D47" s="2">
        <v>2</v>
      </c>
      <c r="E47" s="2">
        <v>2.2000000000000002</v>
      </c>
      <c r="F47" s="2">
        <v>2</v>
      </c>
      <c r="G47" s="2">
        <v>2.2000000000000002</v>
      </c>
      <c r="H47" s="3"/>
      <c r="I47" s="4"/>
      <c r="J47" s="4"/>
      <c r="K47" s="38"/>
    </row>
    <row r="48" spans="2:11" ht="15" customHeight="1">
      <c r="B48" s="331"/>
      <c r="C48" s="10" t="s">
        <v>53</v>
      </c>
      <c r="D48" s="6"/>
      <c r="E48" s="6"/>
      <c r="F48" s="13"/>
      <c r="G48" s="11">
        <v>0.9</v>
      </c>
      <c r="H48" s="7"/>
      <c r="I48" s="8"/>
      <c r="J48" s="8"/>
      <c r="K48" s="9"/>
    </row>
    <row r="49" spans="2:11" ht="15" customHeight="1" thickBot="1">
      <c r="B49" s="305"/>
      <c r="C49" s="14" t="s">
        <v>1</v>
      </c>
      <c r="D49" s="15">
        <f>D47-D48</f>
        <v>2</v>
      </c>
      <c r="E49" s="15">
        <f t="shared" ref="E49" si="46">E47-E48</f>
        <v>2.2000000000000002</v>
      </c>
      <c r="F49" s="15">
        <f t="shared" ref="F49" si="47">F47-F48</f>
        <v>2</v>
      </c>
      <c r="G49" s="15">
        <f t="shared" ref="G49" si="48">G47-G48</f>
        <v>1.3000000000000003</v>
      </c>
      <c r="H49" s="15">
        <f t="shared" ref="H49" si="49">H47-H48</f>
        <v>0</v>
      </c>
      <c r="I49" s="15">
        <f t="shared" ref="I49" si="50">I47-I48</f>
        <v>0</v>
      </c>
      <c r="J49" s="16"/>
      <c r="K49" s="65"/>
    </row>
    <row r="50" spans="2:11" ht="15" customHeight="1" thickTop="1">
      <c r="B50" s="322" t="s">
        <v>20</v>
      </c>
      <c r="C50" s="1" t="s">
        <v>35</v>
      </c>
      <c r="D50" s="2">
        <v>3.1</v>
      </c>
      <c r="E50" s="2">
        <v>3.7</v>
      </c>
      <c r="F50" s="2">
        <v>3.2</v>
      </c>
      <c r="G50" s="2">
        <v>3.77</v>
      </c>
      <c r="H50" s="3"/>
      <c r="I50" s="4"/>
      <c r="J50" s="4"/>
      <c r="K50" s="38"/>
    </row>
    <row r="51" spans="2:11" ht="15" customHeight="1">
      <c r="B51" s="323"/>
      <c r="C51" s="10" t="s">
        <v>53</v>
      </c>
      <c r="D51" s="6"/>
      <c r="E51" s="12">
        <v>0.9</v>
      </c>
      <c r="F51" s="11">
        <v>0.9</v>
      </c>
      <c r="G51" s="11">
        <v>0.9</v>
      </c>
      <c r="H51" s="7"/>
      <c r="I51" s="8"/>
      <c r="J51" s="8"/>
      <c r="K51" s="9"/>
    </row>
    <row r="52" spans="2:11" ht="15" customHeight="1" thickBot="1">
      <c r="B52" s="362"/>
      <c r="C52" s="14" t="s">
        <v>1</v>
      </c>
      <c r="D52" s="15">
        <f>D50-D51</f>
        <v>3.1</v>
      </c>
      <c r="E52" s="15">
        <f t="shared" ref="E52" si="51">E50-E51</f>
        <v>2.8000000000000003</v>
      </c>
      <c r="F52" s="15">
        <f t="shared" ref="F52" si="52">F50-F51</f>
        <v>2.3000000000000003</v>
      </c>
      <c r="G52" s="15">
        <f t="shared" ref="G52" si="53">G50-G51</f>
        <v>2.87</v>
      </c>
      <c r="H52" s="15">
        <f t="shared" ref="H52" si="54">H50-H51</f>
        <v>0</v>
      </c>
      <c r="I52" s="15">
        <f t="shared" ref="I52" si="55">I50-I51</f>
        <v>0</v>
      </c>
      <c r="J52" s="16">
        <f>SUM(D52:I52)</f>
        <v>11.07</v>
      </c>
      <c r="K52" s="65" t="s">
        <v>88</v>
      </c>
    </row>
    <row r="53" spans="2:11" ht="15" customHeight="1" thickTop="1">
      <c r="B53" s="322" t="s">
        <v>21</v>
      </c>
      <c r="C53" s="1" t="s">
        <v>35</v>
      </c>
      <c r="D53" s="2">
        <v>3.85</v>
      </c>
      <c r="E53" s="2">
        <v>2.35</v>
      </c>
      <c r="F53" s="2">
        <v>1.1499999999999999</v>
      </c>
      <c r="G53" s="2">
        <v>3.77</v>
      </c>
      <c r="H53" s="3">
        <v>5.03</v>
      </c>
      <c r="I53" s="4">
        <v>6</v>
      </c>
      <c r="J53" s="4"/>
      <c r="K53" s="38"/>
    </row>
    <row r="54" spans="2:11" ht="15" customHeight="1">
      <c r="B54" s="323"/>
      <c r="C54" s="10" t="s">
        <v>53</v>
      </c>
      <c r="D54" s="6"/>
      <c r="E54" s="11">
        <v>0.9</v>
      </c>
      <c r="F54" s="13"/>
      <c r="G54" s="11">
        <v>0.9</v>
      </c>
      <c r="H54" s="7"/>
      <c r="I54" s="12"/>
      <c r="J54" s="8"/>
      <c r="K54" s="9"/>
    </row>
    <row r="55" spans="2:11" ht="15" customHeight="1" thickBot="1">
      <c r="B55" s="362"/>
      <c r="C55" s="14" t="s">
        <v>1</v>
      </c>
      <c r="D55" s="15">
        <f>D53-D54</f>
        <v>3.85</v>
      </c>
      <c r="E55" s="15">
        <f t="shared" ref="E55" si="56">E53-E54</f>
        <v>1.4500000000000002</v>
      </c>
      <c r="F55" s="15">
        <f t="shared" ref="F55" si="57">F53-F54</f>
        <v>1.1499999999999999</v>
      </c>
      <c r="G55" s="15">
        <f t="shared" ref="G55" si="58">G53-G54</f>
        <v>2.87</v>
      </c>
      <c r="H55" s="15">
        <f t="shared" ref="H55" si="59">H53-H54</f>
        <v>5.03</v>
      </c>
      <c r="I55" s="15">
        <f t="shared" ref="I55" si="60">I53-I54</f>
        <v>6</v>
      </c>
      <c r="J55" s="16">
        <f>SUM(D55:I55)</f>
        <v>20.350000000000001</v>
      </c>
      <c r="K55" s="65" t="s">
        <v>88</v>
      </c>
    </row>
    <row r="56" spans="2:11" ht="15" customHeight="1" thickTop="1">
      <c r="B56" s="322" t="s">
        <v>22</v>
      </c>
      <c r="C56" s="1" t="s">
        <v>35</v>
      </c>
      <c r="D56" s="2">
        <v>5.05</v>
      </c>
      <c r="E56" s="2">
        <v>2.9</v>
      </c>
      <c r="F56" s="2">
        <v>2.0299999999999998</v>
      </c>
      <c r="G56" s="2">
        <v>3.15</v>
      </c>
      <c r="H56" s="3">
        <v>3.34</v>
      </c>
      <c r="I56" s="4">
        <v>6.17</v>
      </c>
      <c r="J56" s="4"/>
      <c r="K56" s="38"/>
    </row>
    <row r="57" spans="2:11" ht="15" customHeight="1">
      <c r="B57" s="323"/>
      <c r="C57" s="10" t="s">
        <v>53</v>
      </c>
      <c r="D57" s="11">
        <v>0.9</v>
      </c>
      <c r="E57" s="13"/>
      <c r="F57" s="13"/>
      <c r="G57" s="13"/>
      <c r="H57" s="7"/>
      <c r="I57" s="11">
        <v>0.9</v>
      </c>
      <c r="J57" s="8"/>
      <c r="K57" s="9"/>
    </row>
    <row r="58" spans="2:11" ht="15" customHeight="1" thickBot="1">
      <c r="B58" s="362"/>
      <c r="C58" s="14" t="s">
        <v>1</v>
      </c>
      <c r="D58" s="15">
        <f>D56-D57</f>
        <v>4.1499999999999995</v>
      </c>
      <c r="E58" s="15">
        <f t="shared" ref="E58" si="61">E56-E57</f>
        <v>2.9</v>
      </c>
      <c r="F58" s="15">
        <f t="shared" ref="F58" si="62">F56-F57</f>
        <v>2.0299999999999998</v>
      </c>
      <c r="G58" s="15">
        <f t="shared" ref="G58" si="63">G56-G57</f>
        <v>3.15</v>
      </c>
      <c r="H58" s="15">
        <f t="shared" ref="H58" si="64">H56-H57</f>
        <v>3.34</v>
      </c>
      <c r="I58" s="15">
        <f t="shared" ref="I58" si="65">I56-I57</f>
        <v>5.27</v>
      </c>
      <c r="J58" s="16">
        <f>SUM(D58:I58)</f>
        <v>20.839999999999996</v>
      </c>
      <c r="K58" s="65" t="s">
        <v>88</v>
      </c>
    </row>
    <row r="59" spans="2:11" ht="15" customHeight="1" thickTop="1">
      <c r="B59" s="322" t="s">
        <v>40</v>
      </c>
      <c r="C59" s="1" t="s">
        <v>35</v>
      </c>
      <c r="D59" s="2">
        <v>3</v>
      </c>
      <c r="E59" s="2">
        <v>6.2</v>
      </c>
      <c r="F59" s="2">
        <v>3.67</v>
      </c>
      <c r="G59" s="2">
        <v>6.5</v>
      </c>
      <c r="H59" s="3"/>
      <c r="I59" s="4"/>
      <c r="J59" s="4"/>
      <c r="K59" s="38"/>
    </row>
    <row r="60" spans="2:11" ht="15" customHeight="1">
      <c r="B60" s="323"/>
      <c r="C60" s="10" t="s">
        <v>53</v>
      </c>
      <c r="D60" s="13"/>
      <c r="E60" s="11">
        <v>0.9</v>
      </c>
      <c r="F60" s="13"/>
      <c r="G60" s="12"/>
      <c r="H60" s="7"/>
      <c r="I60" s="13"/>
      <c r="J60" s="8"/>
      <c r="K60" s="9"/>
    </row>
    <row r="61" spans="2:11" ht="15" customHeight="1" thickBot="1">
      <c r="B61" s="362"/>
      <c r="C61" s="14" t="s">
        <v>1</v>
      </c>
      <c r="D61" s="15">
        <f>D59-D60</f>
        <v>3</v>
      </c>
      <c r="E61" s="15">
        <f t="shared" ref="E61" si="66">E59-E60</f>
        <v>5.3</v>
      </c>
      <c r="F61" s="15">
        <f t="shared" ref="F61" si="67">F59-F60</f>
        <v>3.67</v>
      </c>
      <c r="G61" s="15">
        <f t="shared" ref="G61" si="68">G59-G60</f>
        <v>6.5</v>
      </c>
      <c r="H61" s="15">
        <f t="shared" ref="H61" si="69">H59-H60</f>
        <v>0</v>
      </c>
      <c r="I61" s="15">
        <f t="shared" ref="I61" si="70">I59-I60</f>
        <v>0</v>
      </c>
      <c r="J61" s="16">
        <f>SUM(D61:I61)</f>
        <v>18.47</v>
      </c>
      <c r="K61" s="65" t="s">
        <v>88</v>
      </c>
    </row>
    <row r="62" spans="2:11" ht="15" customHeight="1" thickTop="1">
      <c r="B62" s="322" t="s">
        <v>12</v>
      </c>
      <c r="C62" s="1" t="s">
        <v>35</v>
      </c>
      <c r="D62" s="2">
        <v>1.81</v>
      </c>
      <c r="E62" s="2">
        <v>2.9</v>
      </c>
      <c r="F62" s="2">
        <v>1.92</v>
      </c>
      <c r="G62" s="2">
        <v>3</v>
      </c>
      <c r="H62" s="3"/>
      <c r="I62" s="4"/>
      <c r="J62" s="4"/>
      <c r="K62" s="38"/>
    </row>
    <row r="63" spans="2:11" ht="15" customHeight="1">
      <c r="B63" s="323"/>
      <c r="C63" s="10" t="s">
        <v>53</v>
      </c>
      <c r="D63" s="13"/>
      <c r="E63" s="13"/>
      <c r="F63" s="11">
        <v>0.8</v>
      </c>
      <c r="G63" s="12"/>
      <c r="H63" s="7"/>
      <c r="I63" s="13"/>
      <c r="J63" s="8"/>
      <c r="K63" s="9"/>
    </row>
    <row r="64" spans="2:11" ht="15" customHeight="1" thickBot="1">
      <c r="B64" s="362"/>
      <c r="C64" s="14" t="s">
        <v>1</v>
      </c>
      <c r="D64" s="15">
        <f>D62-D63</f>
        <v>1.81</v>
      </c>
      <c r="E64" s="15">
        <f t="shared" ref="E64" si="71">E62-E63</f>
        <v>2.9</v>
      </c>
      <c r="F64" s="15">
        <f t="shared" ref="F64" si="72">F62-F63</f>
        <v>1.1199999999999999</v>
      </c>
      <c r="G64" s="15">
        <f t="shared" ref="G64" si="73">G62-G63</f>
        <v>3</v>
      </c>
      <c r="H64" s="15">
        <f t="shared" ref="H64" si="74">H62-H63</f>
        <v>0</v>
      </c>
      <c r="I64" s="15">
        <f t="shared" ref="I64" si="75">I62-I63</f>
        <v>0</v>
      </c>
      <c r="J64" s="16">
        <f>SUM(D64:I64)</f>
        <v>8.83</v>
      </c>
      <c r="K64" s="65" t="s">
        <v>88</v>
      </c>
    </row>
    <row r="65" spans="2:11" ht="15" customHeight="1" thickTop="1">
      <c r="B65" s="322" t="s">
        <v>3</v>
      </c>
      <c r="C65" s="1" t="s">
        <v>35</v>
      </c>
      <c r="D65" s="2">
        <v>38.76</v>
      </c>
      <c r="E65" s="2">
        <v>18.95</v>
      </c>
      <c r="F65" s="2"/>
      <c r="G65" s="2"/>
      <c r="H65" s="3"/>
      <c r="I65" s="4"/>
      <c r="J65" s="4"/>
      <c r="K65" s="38"/>
    </row>
    <row r="66" spans="2:11" ht="15" customHeight="1">
      <c r="B66" s="323"/>
      <c r="C66" s="10" t="s">
        <v>53</v>
      </c>
      <c r="D66" s="11">
        <f>0.8+19.02</f>
        <v>19.82</v>
      </c>
      <c r="E66" s="11">
        <f>(2*0.9)+0.8</f>
        <v>2.6</v>
      </c>
      <c r="F66" s="11"/>
      <c r="G66" s="12"/>
      <c r="H66" s="7"/>
      <c r="I66" s="13"/>
      <c r="J66" s="8"/>
      <c r="K66" s="9"/>
    </row>
    <row r="67" spans="2:11" ht="15" customHeight="1" thickBot="1">
      <c r="B67" s="362"/>
      <c r="C67" s="14" t="s">
        <v>1</v>
      </c>
      <c r="D67" s="15">
        <f>D65-D66</f>
        <v>18.939999999999998</v>
      </c>
      <c r="E67" s="15">
        <f t="shared" ref="E67" si="76">E65-E66</f>
        <v>16.349999999999998</v>
      </c>
      <c r="F67" s="15">
        <f t="shared" ref="F67" si="77">F65-F66</f>
        <v>0</v>
      </c>
      <c r="G67" s="15">
        <f t="shared" ref="G67" si="78">G65-G66</f>
        <v>0</v>
      </c>
      <c r="H67" s="15">
        <f t="shared" ref="H67" si="79">H65-H66</f>
        <v>0</v>
      </c>
      <c r="I67" s="15">
        <f t="shared" ref="I67" si="80">I65-I66</f>
        <v>0</v>
      </c>
      <c r="J67" s="16">
        <f>SUM(D67:I67)</f>
        <v>35.289999999999992</v>
      </c>
      <c r="K67" s="65" t="s">
        <v>141</v>
      </c>
    </row>
    <row r="68" spans="2:11" ht="15" customHeight="1" thickTop="1">
      <c r="B68" s="345" t="s">
        <v>23</v>
      </c>
      <c r="C68" s="1" t="s">
        <v>35</v>
      </c>
      <c r="D68" s="2">
        <v>8.41</v>
      </c>
      <c r="E68" s="2">
        <v>5.83</v>
      </c>
      <c r="F68" s="2">
        <v>8.3699999999999992</v>
      </c>
      <c r="G68" s="2">
        <v>5.92</v>
      </c>
      <c r="H68" s="3"/>
      <c r="I68" s="4"/>
      <c r="J68" s="4"/>
      <c r="K68" s="38"/>
    </row>
    <row r="69" spans="2:11" ht="15" customHeight="1">
      <c r="B69" s="346"/>
      <c r="C69" s="10" t="s">
        <v>53</v>
      </c>
      <c r="D69" s="11"/>
      <c r="E69" s="12"/>
      <c r="F69" s="11"/>
      <c r="G69" s="11">
        <v>0.9</v>
      </c>
      <c r="H69" s="7"/>
      <c r="I69" s="13"/>
      <c r="J69" s="8"/>
      <c r="K69" s="9"/>
    </row>
    <row r="70" spans="2:11" ht="15" customHeight="1" thickBot="1">
      <c r="B70" s="346"/>
      <c r="C70" s="14" t="s">
        <v>1</v>
      </c>
      <c r="D70" s="15">
        <f>D68-D69</f>
        <v>8.41</v>
      </c>
      <c r="E70" s="15">
        <f t="shared" ref="E70" si="81">E68-E69</f>
        <v>5.83</v>
      </c>
      <c r="F70" s="15">
        <f t="shared" ref="F70" si="82">F68-F69</f>
        <v>8.3699999999999992</v>
      </c>
      <c r="G70" s="15">
        <f t="shared" ref="G70" si="83">G68-G69</f>
        <v>5.0199999999999996</v>
      </c>
      <c r="H70" s="15">
        <f t="shared" ref="H70" si="84">H68-H69</f>
        <v>0</v>
      </c>
      <c r="I70" s="15">
        <f t="shared" ref="I70" si="85">I68-I69</f>
        <v>0</v>
      </c>
      <c r="J70" s="16"/>
      <c r="K70" s="65"/>
    </row>
    <row r="71" spans="2:11" ht="15" customHeight="1" thickTop="1">
      <c r="B71" s="345" t="s">
        <v>24</v>
      </c>
      <c r="C71" s="1" t="s">
        <v>35</v>
      </c>
      <c r="D71" s="2">
        <v>8.7100000000000009</v>
      </c>
      <c r="E71" s="2">
        <v>5.8</v>
      </c>
      <c r="F71" s="2">
        <v>8.27</v>
      </c>
      <c r="G71" s="2">
        <v>5.95</v>
      </c>
      <c r="H71" s="3"/>
      <c r="I71" s="4"/>
      <c r="J71" s="4"/>
      <c r="K71" s="38"/>
    </row>
    <row r="72" spans="2:11" ht="15" customHeight="1">
      <c r="B72" s="346"/>
      <c r="C72" s="10" t="s">
        <v>53</v>
      </c>
      <c r="D72" s="11"/>
      <c r="E72" s="12"/>
      <c r="F72" s="13"/>
      <c r="G72" s="11">
        <v>0.9</v>
      </c>
      <c r="H72" s="7"/>
      <c r="I72" s="13"/>
      <c r="J72" s="8"/>
      <c r="K72" s="9"/>
    </row>
    <row r="73" spans="2:11" ht="15" customHeight="1" thickBot="1">
      <c r="B73" s="360"/>
      <c r="C73" s="14" t="s">
        <v>1</v>
      </c>
      <c r="D73" s="15">
        <f>D71-D72</f>
        <v>8.7100000000000009</v>
      </c>
      <c r="E73" s="15">
        <f t="shared" ref="E73" si="86">E71-E72</f>
        <v>5.8</v>
      </c>
      <c r="F73" s="15">
        <f t="shared" ref="F73" si="87">F71-F72</f>
        <v>8.27</v>
      </c>
      <c r="G73" s="15">
        <f t="shared" ref="G73" si="88">G71-G72</f>
        <v>5.05</v>
      </c>
      <c r="H73" s="15">
        <f t="shared" ref="H73" si="89">H71-H72</f>
        <v>0</v>
      </c>
      <c r="I73" s="15">
        <f t="shared" ref="I73" si="90">I71-I72</f>
        <v>0</v>
      </c>
      <c r="J73" s="16"/>
      <c r="K73" s="65"/>
    </row>
    <row r="74" spans="2:11" ht="15" customHeight="1" thickTop="1">
      <c r="B74" s="345" t="s">
        <v>25</v>
      </c>
      <c r="C74" s="1" t="s">
        <v>35</v>
      </c>
      <c r="D74" s="2">
        <v>8.3699999999999992</v>
      </c>
      <c r="E74" s="2">
        <v>5.8</v>
      </c>
      <c r="F74" s="2">
        <v>8.4</v>
      </c>
      <c r="G74" s="2">
        <v>5.92</v>
      </c>
      <c r="H74" s="3"/>
      <c r="I74" s="4"/>
      <c r="J74" s="4"/>
      <c r="K74" s="38"/>
    </row>
    <row r="75" spans="2:11" ht="15" customHeight="1">
      <c r="B75" s="366"/>
      <c r="C75" s="10" t="s">
        <v>53</v>
      </c>
      <c r="D75" s="11"/>
      <c r="E75" s="12"/>
      <c r="F75" s="13"/>
      <c r="G75" s="11">
        <v>0.9</v>
      </c>
      <c r="H75" s="7"/>
      <c r="I75" s="13"/>
      <c r="J75" s="8"/>
      <c r="K75" s="9"/>
    </row>
    <row r="76" spans="2:11" ht="15" customHeight="1" thickBot="1">
      <c r="B76" s="367"/>
      <c r="C76" s="14" t="s">
        <v>1</v>
      </c>
      <c r="D76" s="15">
        <f>D74-D75</f>
        <v>8.3699999999999992</v>
      </c>
      <c r="E76" s="15">
        <f t="shared" ref="E76" si="91">E74-E75</f>
        <v>5.8</v>
      </c>
      <c r="F76" s="15">
        <f t="shared" ref="F76" si="92">F74-F75</f>
        <v>8.4</v>
      </c>
      <c r="G76" s="15">
        <f t="shared" ref="G76" si="93">G74-G75</f>
        <v>5.0199999999999996</v>
      </c>
      <c r="H76" s="15">
        <f t="shared" ref="H76" si="94">H74-H75</f>
        <v>0</v>
      </c>
      <c r="I76" s="15">
        <f t="shared" ref="I76" si="95">I74-I75</f>
        <v>0</v>
      </c>
      <c r="J76" s="16"/>
      <c r="K76" s="65"/>
    </row>
    <row r="77" spans="2:11" ht="15" customHeight="1" thickTop="1">
      <c r="B77" s="345" t="s">
        <v>26</v>
      </c>
      <c r="C77" s="1" t="s">
        <v>35</v>
      </c>
      <c r="D77" s="2">
        <v>8.65</v>
      </c>
      <c r="E77" s="2">
        <v>5.8</v>
      </c>
      <c r="F77" s="2">
        <v>8.35</v>
      </c>
      <c r="G77" s="2">
        <v>6</v>
      </c>
      <c r="H77" s="3"/>
      <c r="I77" s="4"/>
      <c r="J77" s="4"/>
      <c r="K77" s="38"/>
    </row>
    <row r="78" spans="2:11" ht="15" customHeight="1">
      <c r="B78" s="366"/>
      <c r="C78" s="10" t="s">
        <v>53</v>
      </c>
      <c r="D78" s="11"/>
      <c r="E78" s="12"/>
      <c r="F78" s="13"/>
      <c r="G78" s="11">
        <v>0.9</v>
      </c>
      <c r="H78" s="7"/>
      <c r="I78" s="13"/>
      <c r="J78" s="8"/>
      <c r="K78" s="9"/>
    </row>
    <row r="79" spans="2:11" ht="15" customHeight="1" thickBot="1">
      <c r="B79" s="367"/>
      <c r="C79" s="14" t="s">
        <v>1</v>
      </c>
      <c r="D79" s="15">
        <f>D77-D78</f>
        <v>8.65</v>
      </c>
      <c r="E79" s="15">
        <f t="shared" ref="E79" si="96">E77-E78</f>
        <v>5.8</v>
      </c>
      <c r="F79" s="15">
        <f t="shared" ref="F79" si="97">F77-F78</f>
        <v>8.35</v>
      </c>
      <c r="G79" s="15">
        <f t="shared" ref="G79" si="98">G77-G78</f>
        <v>5.0999999999999996</v>
      </c>
      <c r="H79" s="15">
        <f t="shared" ref="H79" si="99">H77-H78</f>
        <v>0</v>
      </c>
      <c r="I79" s="15">
        <f t="shared" ref="I79" si="100">I77-I78</f>
        <v>0</v>
      </c>
      <c r="J79" s="16"/>
      <c r="K79" s="65"/>
    </row>
    <row r="80" spans="2:11" ht="15" customHeight="1" thickTop="1" thickBot="1">
      <c r="B80" s="340" t="s">
        <v>27</v>
      </c>
      <c r="C80" s="1" t="s">
        <v>35</v>
      </c>
      <c r="D80" s="2">
        <v>8.4</v>
      </c>
      <c r="E80" s="2">
        <v>6</v>
      </c>
      <c r="F80" s="2">
        <v>8.3000000000000007</v>
      </c>
      <c r="G80" s="2">
        <v>5.8</v>
      </c>
      <c r="H80" s="3"/>
      <c r="I80" s="4"/>
      <c r="J80" s="4"/>
      <c r="K80" s="38"/>
    </row>
    <row r="81" spans="2:11" ht="15" customHeight="1" thickTop="1" thickBot="1">
      <c r="B81" s="340"/>
      <c r="C81" s="10" t="s">
        <v>53</v>
      </c>
      <c r="D81" s="11"/>
      <c r="E81" s="13"/>
      <c r="F81" s="13"/>
      <c r="G81" s="11">
        <v>0.9</v>
      </c>
      <c r="H81" s="7"/>
      <c r="I81" s="13"/>
      <c r="J81" s="8"/>
      <c r="K81" s="9"/>
    </row>
    <row r="82" spans="2:11" ht="15" customHeight="1" thickTop="1" thickBot="1">
      <c r="B82" s="340"/>
      <c r="C82" s="14" t="s">
        <v>1</v>
      </c>
      <c r="D82" s="15">
        <f>D80-D81</f>
        <v>8.4</v>
      </c>
      <c r="E82" s="15">
        <f t="shared" ref="E82" si="101">E80-E81</f>
        <v>6</v>
      </c>
      <c r="F82" s="15">
        <f t="shared" ref="F82" si="102">F80-F81</f>
        <v>8.3000000000000007</v>
      </c>
      <c r="G82" s="15">
        <f t="shared" ref="G82" si="103">G80-G81</f>
        <v>4.8999999999999995</v>
      </c>
      <c r="H82" s="15">
        <f t="shared" ref="H82" si="104">H80-H81</f>
        <v>0</v>
      </c>
      <c r="I82" s="15">
        <f t="shared" ref="I82" si="105">I80-I81</f>
        <v>0</v>
      </c>
      <c r="J82" s="16"/>
      <c r="K82" s="65"/>
    </row>
    <row r="83" spans="2:11" ht="15" customHeight="1" thickTop="1" thickBot="1">
      <c r="B83" s="340" t="s">
        <v>28</v>
      </c>
      <c r="C83" s="1" t="s">
        <v>35</v>
      </c>
      <c r="D83" s="2">
        <v>8.2100000000000009</v>
      </c>
      <c r="E83" s="2">
        <v>5.93</v>
      </c>
      <c r="F83" s="2">
        <v>8.5299999999999994</v>
      </c>
      <c r="G83" s="2">
        <v>5.8</v>
      </c>
      <c r="H83" s="3"/>
      <c r="I83" s="4"/>
      <c r="J83" s="4"/>
      <c r="K83" s="38"/>
    </row>
    <row r="84" spans="2:11" ht="15" customHeight="1" thickTop="1" thickBot="1">
      <c r="B84" s="342"/>
      <c r="C84" s="10" t="s">
        <v>53</v>
      </c>
      <c r="D84" s="11"/>
      <c r="E84" s="11">
        <v>0.9</v>
      </c>
      <c r="F84" s="13"/>
      <c r="G84" s="12"/>
      <c r="H84" s="7"/>
      <c r="I84" s="13"/>
      <c r="J84" s="8"/>
      <c r="K84" s="9"/>
    </row>
    <row r="85" spans="2:11" ht="15" customHeight="1" thickTop="1" thickBot="1">
      <c r="B85" s="342"/>
      <c r="C85" s="14" t="s">
        <v>1</v>
      </c>
      <c r="D85" s="15">
        <f>D83-D84</f>
        <v>8.2100000000000009</v>
      </c>
      <c r="E85" s="15">
        <f t="shared" ref="E85" si="106">E83-E84</f>
        <v>5.0299999999999994</v>
      </c>
      <c r="F85" s="15">
        <f t="shared" ref="F85" si="107">F83-F84</f>
        <v>8.5299999999999994</v>
      </c>
      <c r="G85" s="15">
        <f t="shared" ref="G85" si="108">G83-G84</f>
        <v>5.8</v>
      </c>
      <c r="H85" s="15">
        <f t="shared" ref="H85" si="109">H83-H84</f>
        <v>0</v>
      </c>
      <c r="I85" s="15">
        <f t="shared" ref="I85" si="110">I83-I84</f>
        <v>0</v>
      </c>
      <c r="J85" s="16"/>
      <c r="K85" s="65"/>
    </row>
    <row r="86" spans="2:11" ht="15" customHeight="1" thickTop="1" thickBot="1">
      <c r="B86" s="340" t="s">
        <v>29</v>
      </c>
      <c r="C86" s="1" t="s">
        <v>35</v>
      </c>
      <c r="D86" s="2">
        <v>8.36</v>
      </c>
      <c r="E86" s="2">
        <v>5.96</v>
      </c>
      <c r="F86" s="2">
        <v>8.4499999999999993</v>
      </c>
      <c r="G86" s="2">
        <v>6</v>
      </c>
      <c r="H86" s="3"/>
      <c r="I86" s="4"/>
      <c r="J86" s="4"/>
      <c r="K86" s="38"/>
    </row>
    <row r="87" spans="2:11" ht="15" customHeight="1" thickTop="1" thickBot="1">
      <c r="B87" s="342"/>
      <c r="C87" s="10" t="s">
        <v>53</v>
      </c>
      <c r="D87" s="11"/>
      <c r="E87" s="11">
        <v>0.9</v>
      </c>
      <c r="F87" s="13"/>
      <c r="G87" s="12"/>
      <c r="H87" s="7"/>
      <c r="I87" s="13"/>
      <c r="J87" s="8"/>
      <c r="K87" s="9"/>
    </row>
    <row r="88" spans="2:11" ht="15" customHeight="1" thickTop="1" thickBot="1">
      <c r="B88" s="342"/>
      <c r="C88" s="14" t="s">
        <v>1</v>
      </c>
      <c r="D88" s="15">
        <f>D86-D87</f>
        <v>8.36</v>
      </c>
      <c r="E88" s="15">
        <f t="shared" ref="E88" si="111">E86-E87</f>
        <v>5.0599999999999996</v>
      </c>
      <c r="F88" s="15">
        <f t="shared" ref="F88" si="112">F86-F87</f>
        <v>8.4499999999999993</v>
      </c>
      <c r="G88" s="15">
        <f t="shared" ref="G88" si="113">G86-G87</f>
        <v>6</v>
      </c>
      <c r="H88" s="15">
        <f t="shared" ref="H88" si="114">H86-H87</f>
        <v>0</v>
      </c>
      <c r="I88" s="15">
        <f t="shared" ref="I88" si="115">I86-I87</f>
        <v>0</v>
      </c>
      <c r="J88" s="16">
        <f>SUM(D88:I88)</f>
        <v>27.869999999999997</v>
      </c>
      <c r="K88" s="65" t="s">
        <v>88</v>
      </c>
    </row>
    <row r="89" spans="2:11" ht="15" customHeight="1" thickTop="1" thickBot="1">
      <c r="B89" s="340" t="s">
        <v>30</v>
      </c>
      <c r="C89" s="1" t="s">
        <v>35</v>
      </c>
      <c r="D89" s="2">
        <v>8.1999999999999993</v>
      </c>
      <c r="E89" s="2">
        <v>5.93</v>
      </c>
      <c r="F89" s="2">
        <v>8.3000000000000007</v>
      </c>
      <c r="G89" s="2">
        <v>5.85</v>
      </c>
      <c r="H89" s="3"/>
      <c r="I89" s="4"/>
      <c r="J89" s="4"/>
      <c r="K89" s="38"/>
    </row>
    <row r="90" spans="2:11" ht="15" customHeight="1" thickTop="1" thickBot="1">
      <c r="B90" s="342"/>
      <c r="C90" s="10" t="s">
        <v>53</v>
      </c>
      <c r="D90" s="11"/>
      <c r="E90" s="11">
        <v>0.9</v>
      </c>
      <c r="F90" s="13"/>
      <c r="G90" s="12"/>
      <c r="H90" s="7"/>
      <c r="I90" s="13"/>
      <c r="J90" s="8"/>
      <c r="K90" s="9"/>
    </row>
    <row r="91" spans="2:11" ht="15" customHeight="1" thickTop="1" thickBot="1">
      <c r="B91" s="342"/>
      <c r="C91" s="14" t="s">
        <v>1</v>
      </c>
      <c r="D91" s="15">
        <f>D89-D90</f>
        <v>8.1999999999999993</v>
      </c>
      <c r="E91" s="15">
        <f t="shared" ref="E91" si="116">E89-E90</f>
        <v>5.0299999999999994</v>
      </c>
      <c r="F91" s="15">
        <f t="shared" ref="F91" si="117">F89-F90</f>
        <v>8.3000000000000007</v>
      </c>
      <c r="G91" s="15">
        <f t="shared" ref="G91" si="118">G89-G90</f>
        <v>5.85</v>
      </c>
      <c r="H91" s="15">
        <f t="shared" ref="H91" si="119">H89-H90</f>
        <v>0</v>
      </c>
      <c r="I91" s="15">
        <f t="shared" ref="I91" si="120">I89-I90</f>
        <v>0</v>
      </c>
      <c r="J91" s="16">
        <f>SUM(D91:I91)</f>
        <v>27.380000000000003</v>
      </c>
      <c r="K91" s="65" t="s">
        <v>88</v>
      </c>
    </row>
    <row r="92" spans="2:11" ht="15" customHeight="1" thickTop="1">
      <c r="B92" s="309" t="s">
        <v>75</v>
      </c>
      <c r="C92" s="1" t="s">
        <v>35</v>
      </c>
      <c r="D92" s="2">
        <v>2.25</v>
      </c>
      <c r="E92" s="2">
        <v>1.95</v>
      </c>
      <c r="F92" s="2">
        <v>2.25</v>
      </c>
      <c r="G92" s="2">
        <v>2</v>
      </c>
      <c r="H92" s="3"/>
      <c r="I92" s="4"/>
      <c r="J92" s="4"/>
      <c r="K92" s="38"/>
    </row>
    <row r="93" spans="2:11" ht="15" customHeight="1">
      <c r="B93" s="310"/>
      <c r="C93" s="10" t="s">
        <v>53</v>
      </c>
      <c r="D93" s="11"/>
      <c r="E93" s="13"/>
      <c r="F93" s="11">
        <v>1</v>
      </c>
      <c r="G93" s="12"/>
      <c r="H93" s="7"/>
      <c r="I93" s="13"/>
      <c r="J93" s="8"/>
      <c r="K93" s="9"/>
    </row>
    <row r="94" spans="2:11" ht="15" customHeight="1" thickBot="1">
      <c r="B94" s="361"/>
      <c r="C94" s="14" t="s">
        <v>1</v>
      </c>
      <c r="D94" s="15">
        <f>D92-D93</f>
        <v>2.25</v>
      </c>
      <c r="E94" s="15">
        <f t="shared" ref="E94" si="121">E92-E93</f>
        <v>1.95</v>
      </c>
      <c r="F94" s="15">
        <f t="shared" ref="F94" si="122">F92-F93</f>
        <v>1.25</v>
      </c>
      <c r="G94" s="15">
        <f t="shared" ref="G94" si="123">G92-G93</f>
        <v>2</v>
      </c>
      <c r="H94" s="15">
        <f t="shared" ref="H94" si="124">H92-H93</f>
        <v>0</v>
      </c>
      <c r="I94" s="15">
        <f t="shared" ref="I94" si="125">I92-I93</f>
        <v>0</v>
      </c>
      <c r="J94" s="16"/>
      <c r="K94" s="65"/>
    </row>
    <row r="95" spans="2:11" ht="15" customHeight="1" thickTop="1" thickBot="1">
      <c r="B95" s="319" t="s">
        <v>76</v>
      </c>
      <c r="C95" s="1" t="s">
        <v>35</v>
      </c>
      <c r="D95" s="2">
        <v>2.25</v>
      </c>
      <c r="E95" s="2">
        <v>1.87</v>
      </c>
      <c r="F95" s="2">
        <v>2.36</v>
      </c>
      <c r="G95" s="2">
        <v>1.97</v>
      </c>
      <c r="H95" s="3"/>
      <c r="I95" s="4"/>
      <c r="J95" s="4"/>
      <c r="K95" s="38"/>
    </row>
    <row r="96" spans="2:11" ht="15" customHeight="1" thickTop="1" thickBot="1">
      <c r="B96" s="319"/>
      <c r="C96" s="10" t="s">
        <v>53</v>
      </c>
      <c r="D96" s="11">
        <v>1</v>
      </c>
      <c r="E96" s="13"/>
      <c r="F96" s="13"/>
      <c r="G96" s="12"/>
      <c r="H96" s="7"/>
      <c r="I96" s="13"/>
      <c r="J96" s="8"/>
      <c r="K96" s="9"/>
    </row>
    <row r="97" spans="2:11" ht="15" customHeight="1" thickTop="1" thickBot="1">
      <c r="B97" s="319"/>
      <c r="C97" s="14" t="s">
        <v>1</v>
      </c>
      <c r="D97" s="15">
        <f>D95-D96</f>
        <v>1.25</v>
      </c>
      <c r="E97" s="15">
        <f t="shared" ref="E97" si="126">E95-E96</f>
        <v>1.87</v>
      </c>
      <c r="F97" s="15">
        <f t="shared" ref="F97" si="127">F95-F96</f>
        <v>2.36</v>
      </c>
      <c r="G97" s="15">
        <f t="shared" ref="G97" si="128">G95-G96</f>
        <v>1.97</v>
      </c>
      <c r="H97" s="15">
        <f t="shared" ref="H97" si="129">H95-H96</f>
        <v>0</v>
      </c>
      <c r="I97" s="15">
        <f t="shared" ref="I97" si="130">I95-I96</f>
        <v>0</v>
      </c>
      <c r="J97" s="16"/>
      <c r="K97" s="65"/>
    </row>
    <row r="98" spans="2:11" ht="15" customHeight="1" thickTop="1" thickBot="1">
      <c r="B98" s="319" t="s">
        <v>77</v>
      </c>
      <c r="C98" s="1" t="s">
        <v>35</v>
      </c>
      <c r="D98" s="2">
        <v>5.82</v>
      </c>
      <c r="E98" s="2">
        <v>3</v>
      </c>
      <c r="F98" s="2">
        <v>5.8</v>
      </c>
      <c r="G98" s="2">
        <v>3</v>
      </c>
      <c r="H98" s="3"/>
      <c r="I98" s="4"/>
      <c r="J98" s="4"/>
      <c r="K98" s="38"/>
    </row>
    <row r="99" spans="2:11" ht="15" customHeight="1" thickTop="1" thickBot="1">
      <c r="B99" s="319"/>
      <c r="C99" s="10" t="s">
        <v>53</v>
      </c>
      <c r="D99" s="11"/>
      <c r="E99" s="11">
        <v>0.73</v>
      </c>
      <c r="F99" s="13"/>
      <c r="G99" s="13"/>
      <c r="H99" s="7"/>
      <c r="I99" s="13"/>
      <c r="J99" s="8"/>
      <c r="K99" s="9"/>
    </row>
    <row r="100" spans="2:11" ht="15" customHeight="1" thickTop="1" thickBot="1">
      <c r="B100" s="319"/>
      <c r="C100" s="14" t="s">
        <v>1</v>
      </c>
      <c r="D100" s="15">
        <f>D98-D99</f>
        <v>5.82</v>
      </c>
      <c r="E100" s="15">
        <f t="shared" ref="E100" si="131">E98-E99</f>
        <v>2.27</v>
      </c>
      <c r="F100" s="15">
        <f t="shared" ref="F100" si="132">F98-F99</f>
        <v>5.8</v>
      </c>
      <c r="G100" s="15">
        <f t="shared" ref="G100" si="133">G98-G99</f>
        <v>3</v>
      </c>
      <c r="H100" s="15">
        <f t="shared" ref="H100" si="134">H98-H99</f>
        <v>0</v>
      </c>
      <c r="I100" s="15">
        <f t="shared" ref="I100" si="135">I98-I99</f>
        <v>0</v>
      </c>
      <c r="J100" s="16"/>
      <c r="K100" s="65"/>
    </row>
    <row r="101" spans="2:11" ht="15" customHeight="1" thickTop="1">
      <c r="B101" s="309" t="s">
        <v>78</v>
      </c>
      <c r="C101" s="1" t="s">
        <v>35</v>
      </c>
      <c r="D101" s="2">
        <v>5.8</v>
      </c>
      <c r="E101" s="2">
        <v>3</v>
      </c>
      <c r="F101" s="2">
        <v>6.22</v>
      </c>
      <c r="G101" s="2">
        <v>2.82</v>
      </c>
      <c r="H101" s="3"/>
      <c r="I101" s="4"/>
      <c r="J101" s="4"/>
      <c r="K101" s="38"/>
    </row>
    <row r="102" spans="2:11" ht="15" customHeight="1">
      <c r="B102" s="310"/>
      <c r="C102" s="10" t="s">
        <v>53</v>
      </c>
      <c r="D102" s="11"/>
      <c r="E102" s="11">
        <f>0.73*2.1</f>
        <v>1.5329999999999999</v>
      </c>
      <c r="F102" s="13"/>
      <c r="G102" s="13"/>
      <c r="H102" s="7"/>
      <c r="I102" s="13"/>
      <c r="J102" s="8"/>
      <c r="K102" s="9"/>
    </row>
    <row r="103" spans="2:11" ht="15" customHeight="1" thickBot="1">
      <c r="B103" s="361"/>
      <c r="C103" s="14" t="s">
        <v>1</v>
      </c>
      <c r="D103" s="15">
        <f>D101-D102</f>
        <v>5.8</v>
      </c>
      <c r="E103" s="15">
        <v>73</v>
      </c>
      <c r="F103" s="15">
        <f t="shared" ref="F103" si="136">F101-F102</f>
        <v>6.22</v>
      </c>
      <c r="G103" s="15">
        <f t="shared" ref="G103" si="137">G101-G102</f>
        <v>2.82</v>
      </c>
      <c r="H103" s="15">
        <f t="shared" ref="H103" si="138">H101-H102</f>
        <v>0</v>
      </c>
      <c r="I103" s="15">
        <f t="shared" ref="I103" si="139">I101-I102</f>
        <v>0</v>
      </c>
      <c r="J103" s="16"/>
      <c r="K103" s="65"/>
    </row>
    <row r="104" spans="2:11" ht="15" customHeight="1" thickTop="1" thickBot="1">
      <c r="B104" s="340" t="s">
        <v>41</v>
      </c>
      <c r="C104" s="1" t="s">
        <v>35</v>
      </c>
      <c r="D104" s="2">
        <v>2.7</v>
      </c>
      <c r="E104" s="2">
        <v>1.77</v>
      </c>
      <c r="F104" s="2">
        <v>2.4</v>
      </c>
      <c r="G104" s="2">
        <v>1.9</v>
      </c>
      <c r="H104" s="3"/>
      <c r="I104" s="4"/>
      <c r="J104" s="4"/>
      <c r="K104" s="38"/>
    </row>
    <row r="105" spans="2:11" ht="15" customHeight="1" thickTop="1" thickBot="1">
      <c r="B105" s="340"/>
      <c r="C105" s="10" t="s">
        <v>53</v>
      </c>
      <c r="D105" s="11">
        <v>1</v>
      </c>
      <c r="E105" s="13"/>
      <c r="F105" s="11">
        <v>1</v>
      </c>
      <c r="G105" s="11">
        <f>2*0.73</f>
        <v>1.46</v>
      </c>
      <c r="H105" s="7"/>
      <c r="I105" s="13"/>
      <c r="J105" s="8"/>
      <c r="K105" s="9"/>
    </row>
    <row r="106" spans="2:11" ht="15" customHeight="1" thickTop="1" thickBot="1">
      <c r="B106" s="340"/>
      <c r="C106" s="14" t="s">
        <v>1</v>
      </c>
      <c r="D106" s="15">
        <f>D104-D105</f>
        <v>1.7000000000000002</v>
      </c>
      <c r="E106" s="15">
        <f t="shared" ref="E106" si="140">E104-E105</f>
        <v>1.77</v>
      </c>
      <c r="F106" s="15">
        <f t="shared" ref="F106" si="141">F104-F105</f>
        <v>1.4</v>
      </c>
      <c r="G106" s="15">
        <f t="shared" ref="G106" si="142">G104-G105</f>
        <v>0.43999999999999995</v>
      </c>
      <c r="H106" s="15">
        <f t="shared" ref="H106" si="143">H104-H105</f>
        <v>0</v>
      </c>
      <c r="I106" s="15">
        <f t="shared" ref="I106" si="144">I104-I105</f>
        <v>0</v>
      </c>
      <c r="J106" s="16">
        <f>SUM(D106:I106)</f>
        <v>5.3100000000000005</v>
      </c>
      <c r="K106" s="65" t="s">
        <v>88</v>
      </c>
    </row>
    <row r="107" spans="2:11" ht="15" customHeight="1" thickTop="1" thickBot="1">
      <c r="B107" s="340" t="s">
        <v>42</v>
      </c>
      <c r="C107" s="23" t="s">
        <v>35</v>
      </c>
      <c r="D107" s="2">
        <v>0.8</v>
      </c>
      <c r="E107" s="2">
        <v>1</v>
      </c>
      <c r="F107" s="2">
        <v>1</v>
      </c>
      <c r="G107" s="2">
        <v>1</v>
      </c>
      <c r="H107" s="3">
        <v>1</v>
      </c>
      <c r="I107" s="4">
        <v>0.8</v>
      </c>
      <c r="J107" s="4"/>
      <c r="K107" s="38"/>
    </row>
    <row r="108" spans="2:11" ht="15" customHeight="1" thickTop="1" thickBot="1">
      <c r="B108" s="340"/>
      <c r="C108" s="24" t="s">
        <v>53</v>
      </c>
      <c r="D108" s="11"/>
      <c r="E108" s="13"/>
      <c r="F108" s="11"/>
      <c r="G108" s="11"/>
      <c r="H108" s="7"/>
      <c r="I108" s="13"/>
      <c r="J108" s="8"/>
      <c r="K108" s="9"/>
    </row>
    <row r="109" spans="2:11" ht="15" customHeight="1" thickTop="1" thickBot="1">
      <c r="B109" s="340"/>
      <c r="C109" s="25" t="s">
        <v>1</v>
      </c>
      <c r="D109" s="15">
        <f>D107-D108</f>
        <v>0.8</v>
      </c>
      <c r="E109" s="15">
        <f t="shared" ref="E109" si="145">E107-E108</f>
        <v>1</v>
      </c>
      <c r="F109" s="15">
        <f t="shared" ref="F109" si="146">F107-F108</f>
        <v>1</v>
      </c>
      <c r="G109" s="15">
        <f t="shared" ref="G109" si="147">G107-G108</f>
        <v>1</v>
      </c>
      <c r="H109" s="15">
        <f t="shared" ref="H109" si="148">H107-H108</f>
        <v>1</v>
      </c>
      <c r="I109" s="15">
        <f t="shared" ref="I109" si="149">I107-I108</f>
        <v>0.8</v>
      </c>
      <c r="J109" s="16">
        <f>SUM(D109:I109)</f>
        <v>5.6</v>
      </c>
      <c r="K109" s="65" t="s">
        <v>88</v>
      </c>
    </row>
    <row r="110" spans="2:11" ht="15" customHeight="1" thickTop="1" thickBot="1">
      <c r="B110" s="340" t="s">
        <v>43</v>
      </c>
      <c r="C110" s="23" t="s">
        <v>35</v>
      </c>
      <c r="D110" s="2">
        <v>1.26</v>
      </c>
      <c r="E110" s="2">
        <v>1.26</v>
      </c>
      <c r="F110" s="2">
        <v>1.6</v>
      </c>
      <c r="G110" s="2">
        <v>1.6</v>
      </c>
      <c r="H110" s="3"/>
      <c r="I110" s="4"/>
      <c r="J110" s="4"/>
      <c r="K110" s="38"/>
    </row>
    <row r="111" spans="2:11" ht="15" customHeight="1" thickTop="1" thickBot="1">
      <c r="B111" s="340"/>
      <c r="C111" s="24" t="s">
        <v>53</v>
      </c>
      <c r="D111" s="11"/>
      <c r="E111" s="13"/>
      <c r="F111" s="11"/>
      <c r="G111" s="11"/>
      <c r="H111" s="7"/>
      <c r="I111" s="13"/>
      <c r="J111" s="8"/>
      <c r="K111" s="9"/>
    </row>
    <row r="112" spans="2:11" ht="15" customHeight="1" thickTop="1" thickBot="1">
      <c r="B112" s="340"/>
      <c r="C112" s="25" t="s">
        <v>1</v>
      </c>
      <c r="D112" s="15">
        <f>D110-D111</f>
        <v>1.26</v>
      </c>
      <c r="E112" s="15">
        <f t="shared" ref="E112" si="150">E110-E111</f>
        <v>1.26</v>
      </c>
      <c r="F112" s="15">
        <f t="shared" ref="F112" si="151">F110-F111</f>
        <v>1.6</v>
      </c>
      <c r="G112" s="15">
        <f t="shared" ref="G112" si="152">G110-G111</f>
        <v>1.6</v>
      </c>
      <c r="H112" s="15">
        <f t="shared" ref="H112" si="153">H110-H111</f>
        <v>0</v>
      </c>
      <c r="I112" s="15">
        <f t="shared" ref="I112" si="154">I110-I111</f>
        <v>0</v>
      </c>
      <c r="J112" s="16">
        <f>SUM(D112:I112)</f>
        <v>5.7200000000000006</v>
      </c>
      <c r="K112" s="65" t="s">
        <v>88</v>
      </c>
    </row>
    <row r="113" spans="2:11" ht="15" customHeight="1" thickTop="1" thickBot="1">
      <c r="B113" s="340" t="s">
        <v>45</v>
      </c>
      <c r="C113" s="23" t="s">
        <v>35</v>
      </c>
      <c r="D113" s="2">
        <v>1.65</v>
      </c>
      <c r="E113" s="2">
        <v>1.65</v>
      </c>
      <c r="F113" s="2"/>
      <c r="G113" s="2"/>
      <c r="H113" s="3"/>
      <c r="I113" s="4"/>
      <c r="J113" s="4"/>
      <c r="K113" s="38"/>
    </row>
    <row r="114" spans="2:11" ht="15" customHeight="1" thickTop="1" thickBot="1">
      <c r="B114" s="340"/>
      <c r="C114" s="24" t="s">
        <v>53</v>
      </c>
      <c r="D114" s="11"/>
      <c r="E114" s="13"/>
      <c r="F114" s="11"/>
      <c r="G114" s="11"/>
      <c r="H114" s="7"/>
      <c r="I114" s="13"/>
      <c r="J114" s="8"/>
      <c r="K114" s="9"/>
    </row>
    <row r="115" spans="2:11" ht="15" customHeight="1" thickTop="1" thickBot="1">
      <c r="B115" s="340"/>
      <c r="C115" s="25" t="s">
        <v>1</v>
      </c>
      <c r="D115" s="15">
        <f>D113-D114</f>
        <v>1.65</v>
      </c>
      <c r="E115" s="15">
        <f t="shared" ref="E115" si="155">E113-E114</f>
        <v>1.65</v>
      </c>
      <c r="F115" s="15">
        <f t="shared" ref="F115" si="156">F113-F114</f>
        <v>0</v>
      </c>
      <c r="G115" s="15">
        <f t="shared" ref="G115" si="157">G113-G114</f>
        <v>0</v>
      </c>
      <c r="H115" s="15">
        <f t="shared" ref="H115" si="158">H113-H114</f>
        <v>0</v>
      </c>
      <c r="I115" s="15">
        <f t="shared" ref="I115" si="159">I113-I114</f>
        <v>0</v>
      </c>
      <c r="J115" s="16">
        <f>SUM(D115:I115)</f>
        <v>3.3</v>
      </c>
      <c r="K115" s="65" t="s">
        <v>88</v>
      </c>
    </row>
    <row r="116" spans="2:11" s="70" customFormat="1" ht="15" customHeight="1" thickTop="1">
      <c r="B116" s="309" t="s">
        <v>58</v>
      </c>
      <c r="C116" s="23" t="s">
        <v>35</v>
      </c>
      <c r="D116" s="2">
        <v>1.6</v>
      </c>
      <c r="E116" s="2">
        <v>29.77</v>
      </c>
      <c r="F116" s="2">
        <v>5</v>
      </c>
      <c r="G116" s="2">
        <v>23.85</v>
      </c>
      <c r="H116" s="3"/>
      <c r="I116" s="4"/>
      <c r="J116" s="4"/>
      <c r="K116" s="38"/>
    </row>
    <row r="117" spans="2:11" s="70" customFormat="1" ht="15" customHeight="1">
      <c r="B117" s="310"/>
      <c r="C117" s="24" t="s">
        <v>53</v>
      </c>
      <c r="D117" s="11"/>
      <c r="E117" s="11">
        <f>((0.9*2.1)+(0.9*2.1)+(1.8*2.1))+2*(0.9*2.1)</f>
        <v>11.34</v>
      </c>
      <c r="F117" s="11">
        <f>4.2*2.7</f>
        <v>11.340000000000002</v>
      </c>
      <c r="G117" s="11">
        <f>(2.7*1.5)+(3*(0.9*2.1))</f>
        <v>9.7200000000000006</v>
      </c>
      <c r="H117" s="7"/>
      <c r="I117" s="13"/>
      <c r="J117" s="8"/>
      <c r="K117" s="9"/>
    </row>
    <row r="118" spans="2:11" s="70" customFormat="1" ht="15" customHeight="1" thickBot="1">
      <c r="B118" s="310"/>
      <c r="C118" s="25" t="s">
        <v>1</v>
      </c>
      <c r="D118" s="15">
        <f>D116-D117</f>
        <v>1.6</v>
      </c>
      <c r="E118" s="15">
        <f t="shared" ref="E118" si="160">E116-E117</f>
        <v>18.43</v>
      </c>
      <c r="F118" s="15">
        <f t="shared" ref="F118" si="161">F116-F117</f>
        <v>-6.3400000000000016</v>
      </c>
      <c r="G118" s="15">
        <f t="shared" ref="G118" si="162">G116-G117</f>
        <v>14.13</v>
      </c>
      <c r="H118" s="15">
        <f t="shared" ref="H118" si="163">H116-H117</f>
        <v>0</v>
      </c>
      <c r="I118" s="15">
        <f t="shared" ref="I118" si="164">I116-I117</f>
        <v>0</v>
      </c>
      <c r="J118" s="16">
        <f>SUM(D118:I118)</f>
        <v>27.82</v>
      </c>
      <c r="K118" s="65" t="s">
        <v>88</v>
      </c>
    </row>
    <row r="119" spans="2:11" s="70" customFormat="1" ht="15" customHeight="1" thickTop="1">
      <c r="B119" s="345" t="s">
        <v>55</v>
      </c>
      <c r="C119" s="23" t="s">
        <v>35</v>
      </c>
      <c r="D119" s="2">
        <v>8.5</v>
      </c>
      <c r="E119" s="2">
        <v>8.4600000000000009</v>
      </c>
      <c r="F119" s="2">
        <v>8.5399999999999991</v>
      </c>
      <c r="G119" s="2"/>
      <c r="H119" s="3"/>
      <c r="I119" s="4"/>
      <c r="J119" s="4"/>
      <c r="K119" s="38"/>
    </row>
    <row r="120" spans="2:11" s="70" customFormat="1" ht="15" customHeight="1">
      <c r="B120" s="346"/>
      <c r="C120" s="24" t="s">
        <v>53</v>
      </c>
      <c r="D120" s="11"/>
      <c r="E120" s="11">
        <f>4*2.7</f>
        <v>10.8</v>
      </c>
      <c r="F120" s="11"/>
      <c r="G120" s="11"/>
      <c r="H120" s="7"/>
      <c r="I120" s="13"/>
      <c r="J120" s="8"/>
      <c r="K120" s="9"/>
    </row>
    <row r="121" spans="2:11" s="70" customFormat="1" ht="15" customHeight="1" thickBot="1">
      <c r="B121" s="346"/>
      <c r="C121" s="25" t="s">
        <v>1</v>
      </c>
      <c r="D121" s="15">
        <f>D119-D120</f>
        <v>8.5</v>
      </c>
      <c r="E121" s="15">
        <f t="shared" ref="E121" si="165">E119-E120</f>
        <v>-2.34</v>
      </c>
      <c r="F121" s="15">
        <f t="shared" ref="F121" si="166">F119-F120</f>
        <v>8.5399999999999991</v>
      </c>
      <c r="G121" s="15">
        <f t="shared" ref="G121" si="167">G119-G120</f>
        <v>0</v>
      </c>
      <c r="H121" s="15">
        <f t="shared" ref="H121" si="168">H119-H120</f>
        <v>0</v>
      </c>
      <c r="I121" s="15">
        <f t="shared" ref="I121" si="169">I119-I120</f>
        <v>0</v>
      </c>
      <c r="J121" s="16">
        <f>SUM(D121:I121)</f>
        <v>14.7</v>
      </c>
      <c r="K121" s="65" t="s">
        <v>88</v>
      </c>
    </row>
    <row r="122" spans="2:11" s="70" customFormat="1" ht="15" customHeight="1" thickTop="1">
      <c r="B122" s="345" t="s">
        <v>59</v>
      </c>
      <c r="C122" s="23" t="s">
        <v>35</v>
      </c>
      <c r="D122" s="2">
        <v>23.85</v>
      </c>
      <c r="E122" s="2">
        <v>5</v>
      </c>
      <c r="F122" s="2">
        <v>29.85</v>
      </c>
      <c r="G122" s="2">
        <v>1.55</v>
      </c>
      <c r="H122" s="3"/>
      <c r="I122" s="4"/>
      <c r="J122" s="4"/>
      <c r="K122" s="5"/>
    </row>
    <row r="123" spans="2:11" s="70" customFormat="1" ht="15" customHeight="1">
      <c r="B123" s="346"/>
      <c r="C123" s="24" t="s">
        <v>53</v>
      </c>
      <c r="D123" s="11">
        <f>(0.9*2.1)+(3*(0.9*2.1))</f>
        <v>7.5600000000000005</v>
      </c>
      <c r="E123" s="11">
        <f>4.2*2.7</f>
        <v>11.340000000000002</v>
      </c>
      <c r="F123" s="11">
        <f>(4*(0.9*2.1))+(1.77*2.7)</f>
        <v>12.339000000000002</v>
      </c>
      <c r="G123" s="11"/>
      <c r="H123" s="7"/>
      <c r="I123" s="13"/>
      <c r="J123" s="8"/>
      <c r="K123" s="9"/>
    </row>
    <row r="124" spans="2:11" s="70" customFormat="1" ht="15" customHeight="1" thickBot="1">
      <c r="B124" s="358"/>
      <c r="C124" s="243" t="s">
        <v>1</v>
      </c>
      <c r="D124" s="244">
        <f>D122-D123</f>
        <v>16.29</v>
      </c>
      <c r="E124" s="244">
        <f t="shared" ref="E124" si="170">E122-E123</f>
        <v>-6.3400000000000016</v>
      </c>
      <c r="F124" s="244">
        <f t="shared" ref="F124" si="171">F122-F123</f>
        <v>17.510999999999999</v>
      </c>
      <c r="G124" s="244">
        <f t="shared" ref="G124" si="172">G122-G123</f>
        <v>1.55</v>
      </c>
      <c r="H124" s="244">
        <f t="shared" ref="H124" si="173">H122-H123</f>
        <v>0</v>
      </c>
      <c r="I124" s="244">
        <f t="shared" ref="I124" si="174">I122-I123</f>
        <v>0</v>
      </c>
      <c r="J124" s="41">
        <f>SUM(D124:I124)</f>
        <v>29.010999999999999</v>
      </c>
      <c r="K124" s="66" t="s">
        <v>88</v>
      </c>
    </row>
    <row r="125" spans="2:11" ht="15" customHeight="1" thickBot="1">
      <c r="B125" s="74"/>
      <c r="C125" s="74"/>
      <c r="D125" s="74"/>
      <c r="E125" s="74"/>
      <c r="F125" s="74"/>
      <c r="G125" s="74"/>
      <c r="H125" s="74"/>
      <c r="I125" s="74"/>
      <c r="J125" s="39"/>
      <c r="K125" s="39"/>
    </row>
    <row r="126" spans="2:11" ht="15" customHeight="1" thickBot="1">
      <c r="B126" s="228" t="s">
        <v>57</v>
      </c>
      <c r="C126" s="229"/>
      <c r="D126" s="229"/>
      <c r="E126" s="229"/>
      <c r="F126" s="229"/>
      <c r="G126" s="229"/>
      <c r="H126" s="229"/>
      <c r="I126" s="229"/>
      <c r="J126" s="229"/>
      <c r="K126" s="230"/>
    </row>
    <row r="127" spans="2:11" ht="15" customHeight="1" thickBot="1">
      <c r="B127" s="359" t="s">
        <v>31</v>
      </c>
      <c r="C127" s="30" t="s">
        <v>35</v>
      </c>
      <c r="D127" s="26">
        <v>7.94</v>
      </c>
      <c r="E127" s="26">
        <v>5.8</v>
      </c>
      <c r="F127" s="26">
        <v>8.5</v>
      </c>
      <c r="G127" s="26">
        <v>6.4</v>
      </c>
      <c r="H127" s="27"/>
      <c r="I127" s="28"/>
      <c r="J127" s="28"/>
      <c r="K127" s="29"/>
    </row>
    <row r="128" spans="2:11" ht="15" customHeight="1" thickTop="1" thickBot="1">
      <c r="B128" s="340"/>
      <c r="C128" s="10" t="s">
        <v>53</v>
      </c>
      <c r="D128" s="11"/>
      <c r="E128" s="11"/>
      <c r="F128" s="11"/>
      <c r="G128" s="11">
        <v>0.9</v>
      </c>
      <c r="H128" s="7"/>
      <c r="I128" s="13"/>
      <c r="J128" s="8"/>
      <c r="K128" s="9"/>
    </row>
    <row r="129" spans="2:11" ht="15" customHeight="1" thickTop="1" thickBot="1">
      <c r="B129" s="340"/>
      <c r="C129" s="14" t="s">
        <v>1</v>
      </c>
      <c r="D129" s="15">
        <f>D127-D128</f>
        <v>7.94</v>
      </c>
      <c r="E129" s="15">
        <f t="shared" ref="E129" si="175">E127-E128</f>
        <v>5.8</v>
      </c>
      <c r="F129" s="15">
        <f t="shared" ref="F129" si="176">F127-F128</f>
        <v>8.5</v>
      </c>
      <c r="G129" s="15">
        <f t="shared" ref="G129" si="177">G127-G128</f>
        <v>5.5</v>
      </c>
      <c r="H129" s="15">
        <f t="shared" ref="H129" si="178">H127-H128</f>
        <v>0</v>
      </c>
      <c r="I129" s="15">
        <f t="shared" ref="I129" si="179">I127-I128</f>
        <v>0</v>
      </c>
      <c r="J129" s="16">
        <f>SUM(D129:I129)</f>
        <v>27.740000000000002</v>
      </c>
      <c r="K129" s="65" t="s">
        <v>88</v>
      </c>
    </row>
    <row r="130" spans="2:11" ht="15" customHeight="1" thickTop="1" thickBot="1">
      <c r="B130" s="340" t="s">
        <v>32</v>
      </c>
      <c r="C130" s="23" t="s">
        <v>35</v>
      </c>
      <c r="D130" s="2">
        <v>8.5399999999999991</v>
      </c>
      <c r="E130" s="2">
        <v>5.8</v>
      </c>
      <c r="F130" s="2">
        <v>8.32</v>
      </c>
      <c r="G130" s="2">
        <v>5.94</v>
      </c>
      <c r="H130" s="3"/>
      <c r="I130" s="4"/>
      <c r="J130" s="4"/>
      <c r="K130" s="38"/>
    </row>
    <row r="131" spans="2:11" ht="15" customHeight="1" thickTop="1" thickBot="1">
      <c r="B131" s="340"/>
      <c r="C131" s="24" t="s">
        <v>53</v>
      </c>
      <c r="D131" s="11"/>
      <c r="E131" s="11"/>
      <c r="F131" s="11"/>
      <c r="G131" s="11">
        <v>0.9</v>
      </c>
      <c r="H131" s="7"/>
      <c r="I131" s="13"/>
      <c r="J131" s="8"/>
      <c r="K131" s="9"/>
    </row>
    <row r="132" spans="2:11" ht="15" customHeight="1" thickTop="1" thickBot="1">
      <c r="B132" s="340"/>
      <c r="C132" s="25" t="s">
        <v>1</v>
      </c>
      <c r="D132" s="15">
        <f>D130-D131</f>
        <v>8.5399999999999991</v>
      </c>
      <c r="E132" s="15">
        <f t="shared" ref="E132" si="180">E130-E131</f>
        <v>5.8</v>
      </c>
      <c r="F132" s="15">
        <f t="shared" ref="F132" si="181">F130-F131</f>
        <v>8.32</v>
      </c>
      <c r="G132" s="15">
        <f t="shared" ref="G132" si="182">G130-G131</f>
        <v>5.04</v>
      </c>
      <c r="H132" s="15">
        <f t="shared" ref="H132" si="183">H130-H131</f>
        <v>0</v>
      </c>
      <c r="I132" s="15">
        <f t="shared" ref="I132" si="184">I130-I131</f>
        <v>0</v>
      </c>
      <c r="J132" s="16">
        <f>SUM(D132:I132)</f>
        <v>27.7</v>
      </c>
      <c r="K132" s="65" t="s">
        <v>88</v>
      </c>
    </row>
    <row r="133" spans="2:11" ht="15" customHeight="1" thickTop="1" thickBot="1">
      <c r="B133" s="340" t="s">
        <v>33</v>
      </c>
      <c r="C133" s="23" t="s">
        <v>35</v>
      </c>
      <c r="D133" s="2">
        <v>8.3000000000000007</v>
      </c>
      <c r="E133" s="2">
        <v>5.8</v>
      </c>
      <c r="F133" s="2">
        <v>8.52</v>
      </c>
      <c r="G133" s="2">
        <v>5.95</v>
      </c>
      <c r="H133" s="3"/>
      <c r="I133" s="4"/>
      <c r="J133" s="4"/>
      <c r="K133" s="38"/>
    </row>
    <row r="134" spans="2:11" ht="15" customHeight="1" thickTop="1" thickBot="1">
      <c r="B134" s="342"/>
      <c r="C134" s="24" t="s">
        <v>53</v>
      </c>
      <c r="D134" s="11"/>
      <c r="E134" s="11"/>
      <c r="F134" s="11"/>
      <c r="G134" s="11">
        <v>0.9</v>
      </c>
      <c r="H134" s="7"/>
      <c r="I134" s="13"/>
      <c r="J134" s="8"/>
      <c r="K134" s="9"/>
    </row>
    <row r="135" spans="2:11" ht="15" customHeight="1" thickTop="1" thickBot="1">
      <c r="B135" s="342"/>
      <c r="C135" s="25" t="s">
        <v>1</v>
      </c>
      <c r="D135" s="15">
        <f>D133-D134</f>
        <v>8.3000000000000007</v>
      </c>
      <c r="E135" s="15">
        <f t="shared" ref="E135" si="185">E133-E134</f>
        <v>5.8</v>
      </c>
      <c r="F135" s="15">
        <f t="shared" ref="F135" si="186">F133-F134</f>
        <v>8.52</v>
      </c>
      <c r="G135" s="15">
        <f t="shared" ref="G135" si="187">G133-G134</f>
        <v>5.05</v>
      </c>
      <c r="H135" s="15">
        <f t="shared" ref="H135" si="188">H133-H134</f>
        <v>0</v>
      </c>
      <c r="I135" s="15">
        <f t="shared" ref="I135" si="189">I133-I134</f>
        <v>0</v>
      </c>
      <c r="J135" s="16">
        <v>78.984000000000009</v>
      </c>
      <c r="K135" s="65" t="s">
        <v>88</v>
      </c>
    </row>
    <row r="136" spans="2:11" ht="15" customHeight="1" thickTop="1" thickBot="1">
      <c r="B136" s="340" t="s">
        <v>34</v>
      </c>
      <c r="C136" s="23" t="s">
        <v>35</v>
      </c>
      <c r="D136" s="2">
        <v>8.51</v>
      </c>
      <c r="E136" s="2">
        <v>5.8</v>
      </c>
      <c r="F136" s="2">
        <v>8.3000000000000007</v>
      </c>
      <c r="G136" s="2">
        <v>6</v>
      </c>
      <c r="H136" s="3"/>
      <c r="I136" s="4"/>
      <c r="J136" s="4"/>
      <c r="K136" s="38"/>
    </row>
    <row r="137" spans="2:11" ht="15" customHeight="1" thickTop="1" thickBot="1">
      <c r="B137" s="342"/>
      <c r="C137" s="24" t="s">
        <v>53</v>
      </c>
      <c r="D137" s="11"/>
      <c r="E137" s="11"/>
      <c r="F137" s="11"/>
      <c r="G137" s="11">
        <v>0.9</v>
      </c>
      <c r="H137" s="7"/>
      <c r="I137" s="13"/>
      <c r="J137" s="8"/>
      <c r="K137" s="9"/>
    </row>
    <row r="138" spans="2:11" ht="15" customHeight="1" thickTop="1" thickBot="1">
      <c r="B138" s="342"/>
      <c r="C138" s="25" t="s">
        <v>1</v>
      </c>
      <c r="D138" s="15">
        <f>D136-D137</f>
        <v>8.51</v>
      </c>
      <c r="E138" s="15">
        <f t="shared" ref="E138" si="190">E136-E137</f>
        <v>5.8</v>
      </c>
      <c r="F138" s="15">
        <f t="shared" ref="F138" si="191">F136-F137</f>
        <v>8.3000000000000007</v>
      </c>
      <c r="G138" s="15">
        <f t="shared" ref="G138" si="192">G136-G137</f>
        <v>5.0999999999999996</v>
      </c>
      <c r="H138" s="15">
        <f t="shared" ref="H138" si="193">H136-H137</f>
        <v>0</v>
      </c>
      <c r="I138" s="15">
        <f t="shared" ref="I138" si="194">I136-I137</f>
        <v>0</v>
      </c>
      <c r="J138" s="16">
        <f>SUM(D138:I138)</f>
        <v>27.71</v>
      </c>
      <c r="K138" s="65" t="s">
        <v>88</v>
      </c>
    </row>
    <row r="139" spans="2:11" ht="15" customHeight="1" thickTop="1">
      <c r="B139" s="345" t="s">
        <v>2</v>
      </c>
      <c r="C139" s="23" t="s">
        <v>35</v>
      </c>
      <c r="D139" s="2">
        <v>7.7</v>
      </c>
      <c r="E139" s="2">
        <v>13.2</v>
      </c>
      <c r="F139" s="2">
        <v>8.9</v>
      </c>
      <c r="G139" s="2">
        <v>13.02</v>
      </c>
      <c r="H139" s="3"/>
      <c r="I139" s="4"/>
      <c r="J139" s="4"/>
      <c r="K139" s="38"/>
    </row>
    <row r="140" spans="2:11" ht="15" customHeight="1">
      <c r="B140" s="346"/>
      <c r="C140" s="24" t="s">
        <v>53</v>
      </c>
      <c r="D140" s="11"/>
      <c r="E140" s="11">
        <v>1.8</v>
      </c>
      <c r="F140" s="11"/>
      <c r="G140" s="11"/>
      <c r="H140" s="7"/>
      <c r="I140" s="13"/>
      <c r="J140" s="8"/>
      <c r="K140" s="9"/>
    </row>
    <row r="141" spans="2:11" ht="15" customHeight="1" thickBot="1">
      <c r="B141" s="360"/>
      <c r="C141" s="25" t="s">
        <v>1</v>
      </c>
      <c r="D141" s="15">
        <f>D139-D140</f>
        <v>7.7</v>
      </c>
      <c r="E141" s="15">
        <f t="shared" ref="E141" si="195">E139-E140</f>
        <v>11.399999999999999</v>
      </c>
      <c r="F141" s="15">
        <f t="shared" ref="F141" si="196">F139-F140</f>
        <v>8.9</v>
      </c>
      <c r="G141" s="15">
        <f t="shared" ref="G141" si="197">G139-G140</f>
        <v>13.02</v>
      </c>
      <c r="H141" s="15">
        <f t="shared" ref="H141" si="198">H139-H140</f>
        <v>0</v>
      </c>
      <c r="I141" s="15">
        <f t="shared" ref="I141" si="199">I139-I140</f>
        <v>0</v>
      </c>
      <c r="J141" s="16">
        <f>SUM(D141:I141)</f>
        <v>41.019999999999996</v>
      </c>
      <c r="K141" s="65" t="s">
        <v>88</v>
      </c>
    </row>
    <row r="142" spans="2:11" ht="15" customHeight="1" thickTop="1" thickBot="1">
      <c r="B142" s="340" t="s">
        <v>4</v>
      </c>
      <c r="C142" s="23" t="s">
        <v>35</v>
      </c>
      <c r="D142" s="2">
        <v>8.32</v>
      </c>
      <c r="E142" s="2">
        <v>5.83</v>
      </c>
      <c r="F142" s="2">
        <v>8.5299999999999994</v>
      </c>
      <c r="G142" s="2">
        <v>5.96</v>
      </c>
      <c r="H142" s="3"/>
      <c r="I142" s="4"/>
      <c r="J142" s="4"/>
      <c r="K142" s="38"/>
    </row>
    <row r="143" spans="2:11" ht="15" customHeight="1" thickTop="1" thickBot="1">
      <c r="B143" s="340"/>
      <c r="C143" s="24" t="s">
        <v>53</v>
      </c>
      <c r="D143" s="11"/>
      <c r="E143" s="11"/>
      <c r="F143" s="11"/>
      <c r="G143" s="11">
        <v>0.9</v>
      </c>
      <c r="H143" s="7"/>
      <c r="I143" s="13"/>
      <c r="J143" s="8"/>
      <c r="K143" s="9"/>
    </row>
    <row r="144" spans="2:11" ht="15" customHeight="1" thickTop="1" thickBot="1">
      <c r="B144" s="340"/>
      <c r="C144" s="25" t="s">
        <v>1</v>
      </c>
      <c r="D144" s="15">
        <f>D142-D143</f>
        <v>8.32</v>
      </c>
      <c r="E144" s="15">
        <f t="shared" ref="E144" si="200">E142-E143</f>
        <v>5.83</v>
      </c>
      <c r="F144" s="15">
        <f t="shared" ref="F144" si="201">F142-F143</f>
        <v>8.5299999999999994</v>
      </c>
      <c r="G144" s="15">
        <f t="shared" ref="G144" si="202">G142-G143</f>
        <v>5.0599999999999996</v>
      </c>
      <c r="H144" s="15">
        <f t="shared" ref="H144" si="203">H142-H143</f>
        <v>0</v>
      </c>
      <c r="I144" s="15">
        <f t="shared" ref="I144" si="204">I142-I143</f>
        <v>0</v>
      </c>
      <c r="J144" s="16">
        <f>SUM(D144:I144)</f>
        <v>27.74</v>
      </c>
      <c r="K144" s="65" t="s">
        <v>88</v>
      </c>
    </row>
    <row r="145" spans="2:11" ht="15" customHeight="1" thickTop="1" thickBot="1">
      <c r="B145" s="340" t="s">
        <v>5</v>
      </c>
      <c r="C145" s="23" t="s">
        <v>35</v>
      </c>
      <c r="D145" s="2">
        <v>8.51</v>
      </c>
      <c r="E145" s="2">
        <v>5.8</v>
      </c>
      <c r="F145" s="2">
        <v>8.32</v>
      </c>
      <c r="G145" s="2">
        <v>5.95</v>
      </c>
      <c r="H145" s="3"/>
      <c r="I145" s="4"/>
      <c r="J145" s="4"/>
      <c r="K145" s="38"/>
    </row>
    <row r="146" spans="2:11" ht="15" customHeight="1" thickTop="1" thickBot="1">
      <c r="B146" s="342"/>
      <c r="C146" s="24" t="s">
        <v>53</v>
      </c>
      <c r="D146" s="11"/>
      <c r="E146" s="11"/>
      <c r="F146" s="11"/>
      <c r="G146" s="11">
        <v>0.9</v>
      </c>
      <c r="H146" s="7"/>
      <c r="I146" s="13"/>
      <c r="J146" s="8"/>
      <c r="K146" s="9"/>
    </row>
    <row r="147" spans="2:11" ht="15" customHeight="1" thickTop="1" thickBot="1">
      <c r="B147" s="342"/>
      <c r="C147" s="25" t="s">
        <v>1</v>
      </c>
      <c r="D147" s="15">
        <f>D145-D146</f>
        <v>8.51</v>
      </c>
      <c r="E147" s="15">
        <f t="shared" ref="E147" si="205">E145-E146</f>
        <v>5.8</v>
      </c>
      <c r="F147" s="15">
        <f t="shared" ref="F147" si="206">F145-F146</f>
        <v>8.32</v>
      </c>
      <c r="G147" s="15">
        <f t="shared" ref="G147" si="207">G145-G146</f>
        <v>5.05</v>
      </c>
      <c r="H147" s="15">
        <f t="shared" ref="H147" si="208">H145-H146</f>
        <v>0</v>
      </c>
      <c r="I147" s="15">
        <f t="shared" ref="I147" si="209">I145-I146</f>
        <v>0</v>
      </c>
      <c r="J147" s="16">
        <f>SUM(D147:I147)</f>
        <v>27.68</v>
      </c>
      <c r="K147" s="65" t="s">
        <v>88</v>
      </c>
    </row>
    <row r="148" spans="2:11" ht="15" customHeight="1" thickTop="1" thickBot="1">
      <c r="B148" s="340" t="s">
        <v>6</v>
      </c>
      <c r="C148" s="23" t="s">
        <v>35</v>
      </c>
      <c r="D148" s="2">
        <v>8.32</v>
      </c>
      <c r="E148" s="2">
        <v>5.8</v>
      </c>
      <c r="F148" s="2">
        <v>8.5</v>
      </c>
      <c r="G148" s="2">
        <v>5.94</v>
      </c>
      <c r="H148" s="3"/>
      <c r="I148" s="4"/>
      <c r="J148" s="4"/>
      <c r="K148" s="38"/>
    </row>
    <row r="149" spans="2:11" ht="15" customHeight="1" thickTop="1" thickBot="1">
      <c r="B149" s="342"/>
      <c r="C149" s="24" t="s">
        <v>53</v>
      </c>
      <c r="D149" s="11"/>
      <c r="E149" s="11"/>
      <c r="F149" s="11"/>
      <c r="G149" s="11">
        <v>0.9</v>
      </c>
      <c r="H149" s="7"/>
      <c r="I149" s="13"/>
      <c r="J149" s="8"/>
      <c r="K149" s="9"/>
    </row>
    <row r="150" spans="2:11" ht="15" customHeight="1" thickTop="1" thickBot="1">
      <c r="B150" s="342"/>
      <c r="C150" s="25" t="s">
        <v>1</v>
      </c>
      <c r="D150" s="15">
        <f>D148-D149</f>
        <v>8.32</v>
      </c>
      <c r="E150" s="15">
        <f t="shared" ref="E150" si="210">E148-E149</f>
        <v>5.8</v>
      </c>
      <c r="F150" s="15">
        <f t="shared" ref="F150" si="211">F148-F149</f>
        <v>8.5</v>
      </c>
      <c r="G150" s="15">
        <f t="shared" ref="G150" si="212">G148-G149</f>
        <v>5.04</v>
      </c>
      <c r="H150" s="15">
        <f t="shared" ref="H150" si="213">H148-H149</f>
        <v>0</v>
      </c>
      <c r="I150" s="15">
        <f t="shared" ref="I150" si="214">I148-I149</f>
        <v>0</v>
      </c>
      <c r="J150" s="16">
        <f>SUM(D150:I150)</f>
        <v>27.66</v>
      </c>
      <c r="K150" s="65" t="s">
        <v>88</v>
      </c>
    </row>
    <row r="151" spans="2:11" ht="15" customHeight="1" thickTop="1" thickBot="1">
      <c r="B151" s="340" t="s">
        <v>7</v>
      </c>
      <c r="C151" s="23" t="s">
        <v>35</v>
      </c>
      <c r="D151" s="2">
        <v>8.5399999999999991</v>
      </c>
      <c r="E151" s="2">
        <v>5.8</v>
      </c>
      <c r="F151" s="2">
        <v>8.34</v>
      </c>
      <c r="G151" s="3">
        <v>5.97</v>
      </c>
      <c r="H151" s="3"/>
      <c r="I151" s="4"/>
      <c r="J151" s="4"/>
      <c r="K151" s="38"/>
    </row>
    <row r="152" spans="2:11" ht="15" customHeight="1" thickTop="1" thickBot="1">
      <c r="B152" s="342"/>
      <c r="C152" s="24" t="s">
        <v>53</v>
      </c>
      <c r="D152" s="11"/>
      <c r="E152" s="11"/>
      <c r="F152" s="11"/>
      <c r="G152" s="11">
        <v>0.9</v>
      </c>
      <c r="H152" s="7"/>
      <c r="I152" s="13"/>
      <c r="J152" s="8"/>
      <c r="K152" s="9"/>
    </row>
    <row r="153" spans="2:11" ht="15" customHeight="1" thickTop="1" thickBot="1">
      <c r="B153" s="342"/>
      <c r="C153" s="25" t="s">
        <v>1</v>
      </c>
      <c r="D153" s="15">
        <f>D151-D152</f>
        <v>8.5399999999999991</v>
      </c>
      <c r="E153" s="15">
        <f t="shared" ref="E153" si="215">E151-E152</f>
        <v>5.8</v>
      </c>
      <c r="F153" s="15">
        <f t="shared" ref="F153" si="216">F151-F152</f>
        <v>8.34</v>
      </c>
      <c r="G153" s="15">
        <f t="shared" ref="G153" si="217">G151-G152</f>
        <v>5.0699999999999994</v>
      </c>
      <c r="H153" s="15">
        <f t="shared" ref="H153" si="218">H151-H152</f>
        <v>0</v>
      </c>
      <c r="I153" s="15">
        <f t="shared" ref="I153" si="219">I151-I152</f>
        <v>0</v>
      </c>
      <c r="J153" s="16">
        <f>SUM(D153:I153)</f>
        <v>27.75</v>
      </c>
      <c r="K153" s="65" t="s">
        <v>88</v>
      </c>
    </row>
    <row r="154" spans="2:11" ht="15" customHeight="1" thickTop="1">
      <c r="B154" s="309" t="s">
        <v>75</v>
      </c>
      <c r="C154" s="1" t="s">
        <v>35</v>
      </c>
      <c r="D154" s="2">
        <v>2.25</v>
      </c>
      <c r="E154" s="2">
        <v>1.95</v>
      </c>
      <c r="F154" s="2">
        <v>2.25</v>
      </c>
      <c r="G154" s="2">
        <v>2</v>
      </c>
      <c r="H154" s="3"/>
      <c r="I154" s="4"/>
      <c r="J154" s="4"/>
      <c r="K154" s="38"/>
    </row>
    <row r="155" spans="2:11" ht="15" customHeight="1">
      <c r="B155" s="310"/>
      <c r="C155" s="10" t="s">
        <v>53</v>
      </c>
      <c r="D155" s="11"/>
      <c r="E155" s="13"/>
      <c r="F155" s="11">
        <v>1</v>
      </c>
      <c r="G155" s="12"/>
      <c r="H155" s="7"/>
      <c r="I155" s="13"/>
      <c r="J155" s="8"/>
      <c r="K155" s="9"/>
    </row>
    <row r="156" spans="2:11" ht="15" customHeight="1" thickBot="1">
      <c r="B156" s="338"/>
      <c r="C156" s="14" t="s">
        <v>1</v>
      </c>
      <c r="D156" s="15">
        <f>D154-D155</f>
        <v>2.25</v>
      </c>
      <c r="E156" s="15">
        <f t="shared" ref="E156" si="220">E154-E155</f>
        <v>1.95</v>
      </c>
      <c r="F156" s="15">
        <f t="shared" ref="F156" si="221">F154-F155</f>
        <v>1.25</v>
      </c>
      <c r="G156" s="15">
        <f t="shared" ref="G156" si="222">G154-G155</f>
        <v>2</v>
      </c>
      <c r="H156" s="15">
        <f t="shared" ref="H156" si="223">H154-H155</f>
        <v>0</v>
      </c>
      <c r="I156" s="15">
        <f t="shared" ref="I156" si="224">I154-I155</f>
        <v>0</v>
      </c>
      <c r="J156" s="16"/>
      <c r="K156" s="65"/>
    </row>
    <row r="157" spans="2:11" ht="15" customHeight="1" thickTop="1">
      <c r="B157" s="309" t="s">
        <v>76</v>
      </c>
      <c r="C157" s="1" t="s">
        <v>35</v>
      </c>
      <c r="D157" s="2">
        <v>2.25</v>
      </c>
      <c r="E157" s="2">
        <v>1.87</v>
      </c>
      <c r="F157" s="2">
        <v>2.36</v>
      </c>
      <c r="G157" s="2">
        <v>1.97</v>
      </c>
      <c r="H157" s="3"/>
      <c r="I157" s="4"/>
      <c r="J157" s="4"/>
      <c r="K157" s="38"/>
    </row>
    <row r="158" spans="2:11" ht="15" customHeight="1">
      <c r="B158" s="310"/>
      <c r="C158" s="10" t="s">
        <v>53</v>
      </c>
      <c r="D158" s="11">
        <v>1</v>
      </c>
      <c r="E158" s="13"/>
      <c r="F158" s="13"/>
      <c r="G158" s="12"/>
      <c r="H158" s="7"/>
      <c r="I158" s="13"/>
      <c r="J158" s="8"/>
      <c r="K158" s="9"/>
    </row>
    <row r="159" spans="2:11" ht="15" customHeight="1" thickBot="1">
      <c r="B159" s="338"/>
      <c r="C159" s="14" t="s">
        <v>1</v>
      </c>
      <c r="D159" s="15">
        <f>D157-D158</f>
        <v>1.25</v>
      </c>
      <c r="E159" s="15">
        <f t="shared" ref="E159" si="225">E157-E158</f>
        <v>1.87</v>
      </c>
      <c r="F159" s="15">
        <f t="shared" ref="F159" si="226">F157-F158</f>
        <v>2.36</v>
      </c>
      <c r="G159" s="15">
        <f t="shared" ref="G159" si="227">G157-G158</f>
        <v>1.97</v>
      </c>
      <c r="H159" s="15">
        <f t="shared" ref="H159" si="228">H157-H158</f>
        <v>0</v>
      </c>
      <c r="I159" s="15">
        <f t="shared" ref="I159" si="229">I157-I158</f>
        <v>0</v>
      </c>
      <c r="J159" s="16"/>
      <c r="K159" s="65"/>
    </row>
    <row r="160" spans="2:11" ht="15" customHeight="1" thickTop="1">
      <c r="B160" s="309" t="s">
        <v>77</v>
      </c>
      <c r="C160" s="1" t="s">
        <v>35</v>
      </c>
      <c r="D160" s="2">
        <v>5.82</v>
      </c>
      <c r="E160" s="2">
        <v>3</v>
      </c>
      <c r="F160" s="2">
        <v>5.8</v>
      </c>
      <c r="G160" s="2">
        <v>3</v>
      </c>
      <c r="H160" s="3"/>
      <c r="I160" s="4"/>
      <c r="J160" s="4"/>
      <c r="K160" s="38"/>
    </row>
    <row r="161" spans="2:11" ht="15" customHeight="1">
      <c r="B161" s="310"/>
      <c r="C161" s="10" t="s">
        <v>53</v>
      </c>
      <c r="D161" s="11"/>
      <c r="E161" s="11">
        <v>0.73</v>
      </c>
      <c r="F161" s="13"/>
      <c r="G161" s="13"/>
      <c r="H161" s="7"/>
      <c r="I161" s="13"/>
      <c r="J161" s="8"/>
      <c r="K161" s="9"/>
    </row>
    <row r="162" spans="2:11" ht="15" customHeight="1" thickBot="1">
      <c r="B162" s="338"/>
      <c r="C162" s="14" t="s">
        <v>1</v>
      </c>
      <c r="D162" s="15">
        <f>D160-D161</f>
        <v>5.82</v>
      </c>
      <c r="E162" s="15">
        <f t="shared" ref="E162" si="230">E160-E161</f>
        <v>2.27</v>
      </c>
      <c r="F162" s="15">
        <f t="shared" ref="F162" si="231">F160-F161</f>
        <v>5.8</v>
      </c>
      <c r="G162" s="15">
        <f t="shared" ref="G162" si="232">G160-G161</f>
        <v>3</v>
      </c>
      <c r="H162" s="15">
        <f t="shared" ref="H162" si="233">H160-H161</f>
        <v>0</v>
      </c>
      <c r="I162" s="15">
        <f t="shared" ref="I162" si="234">I160-I161</f>
        <v>0</v>
      </c>
      <c r="J162" s="16"/>
      <c r="K162" s="65"/>
    </row>
    <row r="163" spans="2:11" ht="15" customHeight="1" thickTop="1">
      <c r="B163" s="309" t="s">
        <v>78</v>
      </c>
      <c r="C163" s="1" t="s">
        <v>35</v>
      </c>
      <c r="D163" s="2">
        <v>5.8</v>
      </c>
      <c r="E163" s="2">
        <v>3</v>
      </c>
      <c r="F163" s="2">
        <v>6.22</v>
      </c>
      <c r="G163" s="2">
        <v>2.82</v>
      </c>
      <c r="H163" s="3"/>
      <c r="I163" s="4"/>
      <c r="J163" s="4"/>
      <c r="K163" s="38"/>
    </row>
    <row r="164" spans="2:11" ht="15" customHeight="1">
      <c r="B164" s="310"/>
      <c r="C164" s="10" t="s">
        <v>53</v>
      </c>
      <c r="D164" s="11"/>
      <c r="E164" s="11">
        <v>0.73</v>
      </c>
      <c r="F164" s="13"/>
      <c r="G164" s="13"/>
      <c r="H164" s="7"/>
      <c r="I164" s="13"/>
      <c r="J164" s="8"/>
      <c r="K164" s="9"/>
    </row>
    <row r="165" spans="2:11" ht="15" customHeight="1" thickBot="1">
      <c r="B165" s="338"/>
      <c r="C165" s="14" t="s">
        <v>1</v>
      </c>
      <c r="D165" s="15">
        <f>D163-D164</f>
        <v>5.8</v>
      </c>
      <c r="E165" s="15">
        <f t="shared" ref="E165" si="235">E163-E164</f>
        <v>2.27</v>
      </c>
      <c r="F165" s="15">
        <f t="shared" ref="F165" si="236">F163-F164</f>
        <v>6.22</v>
      </c>
      <c r="G165" s="15">
        <f t="shared" ref="G165" si="237">G163-G164</f>
        <v>2.82</v>
      </c>
      <c r="H165" s="15">
        <f t="shared" ref="H165" si="238">H163-H164</f>
        <v>0</v>
      </c>
      <c r="I165" s="15">
        <f t="shared" ref="I165" si="239">I163-I164</f>
        <v>0</v>
      </c>
      <c r="J165" s="16"/>
      <c r="K165" s="65"/>
    </row>
    <row r="166" spans="2:11" ht="15" customHeight="1" thickTop="1" thickBot="1">
      <c r="B166" s="340" t="s">
        <v>41</v>
      </c>
      <c r="C166" s="1" t="s">
        <v>35</v>
      </c>
      <c r="D166" s="2">
        <v>2.7</v>
      </c>
      <c r="E166" s="2">
        <v>1.77</v>
      </c>
      <c r="F166" s="2">
        <v>2.4</v>
      </c>
      <c r="G166" s="2">
        <v>1.9</v>
      </c>
      <c r="H166" s="3"/>
      <c r="I166" s="4"/>
      <c r="J166" s="4"/>
      <c r="K166" s="38"/>
    </row>
    <row r="167" spans="2:11" ht="15" customHeight="1" thickTop="1" thickBot="1">
      <c r="B167" s="340"/>
      <c r="C167" s="10" t="s">
        <v>53</v>
      </c>
      <c r="D167" s="11">
        <v>1</v>
      </c>
      <c r="E167" s="13"/>
      <c r="F167" s="11">
        <v>2</v>
      </c>
      <c r="G167" s="11">
        <f>2*0.73</f>
        <v>1.46</v>
      </c>
      <c r="H167" s="7"/>
      <c r="I167" s="13"/>
      <c r="J167" s="8"/>
      <c r="K167" s="9"/>
    </row>
    <row r="168" spans="2:11" ht="15" customHeight="1" thickTop="1" thickBot="1">
      <c r="B168" s="340"/>
      <c r="C168" s="14" t="s">
        <v>1</v>
      </c>
      <c r="D168" s="15">
        <f>D166-D167</f>
        <v>1.7000000000000002</v>
      </c>
      <c r="E168" s="15">
        <f t="shared" ref="E168" si="240">E166-E167</f>
        <v>1.77</v>
      </c>
      <c r="F168" s="15">
        <f t="shared" ref="F168" si="241">F166-F167</f>
        <v>0.39999999999999991</v>
      </c>
      <c r="G168" s="15">
        <f t="shared" ref="G168" si="242">G166-G167</f>
        <v>0.43999999999999995</v>
      </c>
      <c r="H168" s="15">
        <f t="shared" ref="H168" si="243">H166-H167</f>
        <v>0</v>
      </c>
      <c r="I168" s="15">
        <f t="shared" ref="I168" si="244">I166-I167</f>
        <v>0</v>
      </c>
      <c r="J168" s="16">
        <f>SUM(D168:I168)</f>
        <v>4.3100000000000005</v>
      </c>
      <c r="K168" s="65" t="s">
        <v>88</v>
      </c>
    </row>
    <row r="169" spans="2:11" ht="15" customHeight="1" thickTop="1" thickBot="1">
      <c r="B169" s="340" t="s">
        <v>11</v>
      </c>
      <c r="C169" s="23" t="s">
        <v>35</v>
      </c>
      <c r="D169" s="2">
        <v>8.18</v>
      </c>
      <c r="E169" s="2">
        <v>5.94</v>
      </c>
      <c r="F169" s="2">
        <v>8.26</v>
      </c>
      <c r="G169" s="3">
        <v>5.85</v>
      </c>
      <c r="H169" s="3"/>
      <c r="I169" s="4"/>
      <c r="J169" s="4"/>
      <c r="K169" s="38"/>
    </row>
    <row r="170" spans="2:11" ht="15" customHeight="1" thickTop="1" thickBot="1">
      <c r="B170" s="342"/>
      <c r="C170" s="24" t="s">
        <v>53</v>
      </c>
      <c r="D170" s="11"/>
      <c r="E170" s="11">
        <v>0.9</v>
      </c>
      <c r="F170" s="11"/>
      <c r="G170" s="11"/>
      <c r="H170" s="7"/>
      <c r="I170" s="13"/>
      <c r="J170" s="8"/>
      <c r="K170" s="9"/>
    </row>
    <row r="171" spans="2:11" ht="15" customHeight="1" thickTop="1" thickBot="1">
      <c r="B171" s="342"/>
      <c r="C171" s="25" t="s">
        <v>1</v>
      </c>
      <c r="D171" s="15">
        <f>D169-D170</f>
        <v>8.18</v>
      </c>
      <c r="E171" s="15">
        <f t="shared" ref="E171" si="245">E169-E170</f>
        <v>5.04</v>
      </c>
      <c r="F171" s="15">
        <f t="shared" ref="F171" si="246">F169-F170</f>
        <v>8.26</v>
      </c>
      <c r="G171" s="15">
        <f t="shared" ref="G171" si="247">G169-G170</f>
        <v>5.85</v>
      </c>
      <c r="H171" s="15">
        <f t="shared" ref="H171" si="248">H169-H170</f>
        <v>0</v>
      </c>
      <c r="I171" s="15">
        <f t="shared" ref="I171" si="249">I169-I170</f>
        <v>0</v>
      </c>
      <c r="J171" s="16">
        <f>SUM(D171:I171)</f>
        <v>27.33</v>
      </c>
      <c r="K171" s="65" t="s">
        <v>88</v>
      </c>
    </row>
    <row r="172" spans="2:11" ht="15" customHeight="1" thickTop="1" thickBot="1">
      <c r="B172" s="340" t="s">
        <v>10</v>
      </c>
      <c r="C172" s="23" t="s">
        <v>35</v>
      </c>
      <c r="D172" s="2">
        <v>8.35</v>
      </c>
      <c r="E172" s="2">
        <v>5.96</v>
      </c>
      <c r="F172" s="2">
        <v>8.44</v>
      </c>
      <c r="G172" s="3">
        <v>6</v>
      </c>
      <c r="H172" s="3"/>
      <c r="I172" s="4"/>
      <c r="J172" s="4"/>
      <c r="K172" s="38"/>
    </row>
    <row r="173" spans="2:11" ht="15" customHeight="1" thickTop="1" thickBot="1">
      <c r="B173" s="342"/>
      <c r="C173" s="24" t="s">
        <v>53</v>
      </c>
      <c r="D173" s="11"/>
      <c r="E173" s="11">
        <v>0.9</v>
      </c>
      <c r="F173" s="11"/>
      <c r="G173" s="11"/>
      <c r="H173" s="7"/>
      <c r="I173" s="13"/>
      <c r="J173" s="8"/>
      <c r="K173" s="9"/>
    </row>
    <row r="174" spans="2:11" ht="15" customHeight="1" thickTop="1" thickBot="1">
      <c r="B174" s="342"/>
      <c r="C174" s="25" t="s">
        <v>1</v>
      </c>
      <c r="D174" s="15">
        <f>D172-D173</f>
        <v>8.35</v>
      </c>
      <c r="E174" s="15">
        <f t="shared" ref="E174" si="250">E172-E173</f>
        <v>5.0599999999999996</v>
      </c>
      <c r="F174" s="15">
        <f t="shared" ref="F174" si="251">F172-F173</f>
        <v>8.44</v>
      </c>
      <c r="G174" s="15">
        <f t="shared" ref="G174" si="252">G172-G173</f>
        <v>6</v>
      </c>
      <c r="H174" s="15">
        <f t="shared" ref="H174" si="253">H172-H173</f>
        <v>0</v>
      </c>
      <c r="I174" s="15">
        <f t="shared" ref="I174" si="254">I172-I173</f>
        <v>0</v>
      </c>
      <c r="J174" s="16">
        <f>SUM(D174:I174)</f>
        <v>27.85</v>
      </c>
      <c r="K174" s="65" t="s">
        <v>88</v>
      </c>
    </row>
    <row r="175" spans="2:11" ht="15" customHeight="1" thickTop="1" thickBot="1">
      <c r="B175" s="340" t="s">
        <v>9</v>
      </c>
      <c r="C175" s="23" t="s">
        <v>35</v>
      </c>
      <c r="D175" s="2">
        <v>8.1999999999999993</v>
      </c>
      <c r="E175" s="2">
        <v>5.93</v>
      </c>
      <c r="F175" s="2">
        <v>8.5299999999999994</v>
      </c>
      <c r="G175" s="3">
        <v>5.8</v>
      </c>
      <c r="H175" s="3"/>
      <c r="I175" s="4"/>
      <c r="J175" s="4"/>
      <c r="K175" s="38"/>
    </row>
    <row r="176" spans="2:11" ht="15" customHeight="1" thickTop="1" thickBot="1">
      <c r="B176" s="342"/>
      <c r="C176" s="24" t="s">
        <v>53</v>
      </c>
      <c r="D176" s="11"/>
      <c r="E176" s="11">
        <v>0.9</v>
      </c>
      <c r="F176" s="11"/>
      <c r="G176" s="11"/>
      <c r="H176" s="7"/>
      <c r="I176" s="13"/>
      <c r="J176" s="8"/>
      <c r="K176" s="9"/>
    </row>
    <row r="177" spans="2:11" ht="15" customHeight="1" thickTop="1" thickBot="1">
      <c r="B177" s="342"/>
      <c r="C177" s="25" t="s">
        <v>1</v>
      </c>
      <c r="D177" s="15">
        <f>D175-D176</f>
        <v>8.1999999999999993</v>
      </c>
      <c r="E177" s="15">
        <f t="shared" ref="E177" si="255">E175-E176</f>
        <v>5.0299999999999994</v>
      </c>
      <c r="F177" s="15">
        <f t="shared" ref="F177" si="256">F175-F176</f>
        <v>8.5299999999999994</v>
      </c>
      <c r="G177" s="15">
        <f t="shared" ref="G177" si="257">G175-G176</f>
        <v>5.8</v>
      </c>
      <c r="H177" s="15">
        <f t="shared" ref="H177" si="258">H175-H176</f>
        <v>0</v>
      </c>
      <c r="I177" s="15">
        <f t="shared" ref="I177" si="259">I175-I176</f>
        <v>0</v>
      </c>
      <c r="J177" s="16">
        <f>SUM(D177:I177)</f>
        <v>27.56</v>
      </c>
      <c r="K177" s="65" t="s">
        <v>88</v>
      </c>
    </row>
    <row r="178" spans="2:11" ht="15" customHeight="1" thickTop="1" thickBot="1">
      <c r="B178" s="340" t="s">
        <v>8</v>
      </c>
      <c r="C178" s="23" t="s">
        <v>35</v>
      </c>
      <c r="D178" s="2">
        <v>8.3699999999999992</v>
      </c>
      <c r="E178" s="2">
        <v>6</v>
      </c>
      <c r="F178" s="2">
        <v>8.2799999999999994</v>
      </c>
      <c r="G178" s="3">
        <v>5.8</v>
      </c>
      <c r="H178" s="3"/>
      <c r="I178" s="4"/>
      <c r="J178" s="4"/>
      <c r="K178" s="38"/>
    </row>
    <row r="179" spans="2:11" ht="15" customHeight="1" thickTop="1" thickBot="1">
      <c r="B179" s="340"/>
      <c r="C179" s="24" t="s">
        <v>53</v>
      </c>
      <c r="D179" s="11"/>
      <c r="E179" s="11">
        <v>0.9</v>
      </c>
      <c r="F179" s="11"/>
      <c r="G179" s="11"/>
      <c r="H179" s="7"/>
      <c r="I179" s="13"/>
      <c r="J179" s="8"/>
      <c r="K179" s="9"/>
    </row>
    <row r="180" spans="2:11" ht="15" customHeight="1" thickTop="1" thickBot="1">
      <c r="B180" s="340"/>
      <c r="C180" s="25" t="s">
        <v>1</v>
      </c>
      <c r="D180" s="15">
        <f>D178-D179</f>
        <v>8.3699999999999992</v>
      </c>
      <c r="E180" s="15">
        <f t="shared" ref="E180" si="260">E178-E179</f>
        <v>5.0999999999999996</v>
      </c>
      <c r="F180" s="15">
        <f t="shared" ref="F180" si="261">F178-F179</f>
        <v>8.2799999999999994</v>
      </c>
      <c r="G180" s="15">
        <f t="shared" ref="G180" si="262">G178-G179</f>
        <v>5.8</v>
      </c>
      <c r="H180" s="15">
        <f t="shared" ref="H180" si="263">H178-H179</f>
        <v>0</v>
      </c>
      <c r="I180" s="15">
        <f t="shared" ref="I180" si="264">I178-I179</f>
        <v>0</v>
      </c>
      <c r="J180" s="16">
        <f>SUM(D180:I180)</f>
        <v>27.55</v>
      </c>
      <c r="K180" s="65" t="s">
        <v>88</v>
      </c>
    </row>
    <row r="181" spans="2:11" ht="15" customHeight="1" thickTop="1">
      <c r="B181" s="309" t="s">
        <v>58</v>
      </c>
      <c r="C181" s="23" t="s">
        <v>35</v>
      </c>
      <c r="D181" s="2">
        <v>12.4</v>
      </c>
      <c r="E181" s="2">
        <v>5</v>
      </c>
      <c r="F181" s="2">
        <v>24.85</v>
      </c>
      <c r="G181" s="2"/>
      <c r="H181" s="3"/>
      <c r="I181" s="4"/>
      <c r="J181" s="4"/>
      <c r="K181" s="38"/>
    </row>
    <row r="182" spans="2:11" ht="15" customHeight="1">
      <c r="B182" s="310"/>
      <c r="C182" s="24" t="s">
        <v>53</v>
      </c>
      <c r="D182" s="11">
        <v>1.8</v>
      </c>
      <c r="E182" s="11"/>
      <c r="F182" s="11">
        <f>4*0.9</f>
        <v>3.6</v>
      </c>
      <c r="G182" s="11"/>
      <c r="H182" s="7"/>
      <c r="I182" s="13"/>
      <c r="J182" s="8"/>
      <c r="K182" s="9"/>
    </row>
    <row r="183" spans="2:11" ht="15" customHeight="1" thickBot="1">
      <c r="B183" s="310"/>
      <c r="C183" s="25" t="s">
        <v>1</v>
      </c>
      <c r="D183" s="15">
        <f>D181-D182</f>
        <v>10.6</v>
      </c>
      <c r="E183" s="15">
        <f>E181-E182</f>
        <v>5</v>
      </c>
      <c r="F183" s="15">
        <f>F181-F182</f>
        <v>21.25</v>
      </c>
      <c r="G183" s="15">
        <f t="shared" ref="G183" si="265">G181-G182</f>
        <v>0</v>
      </c>
      <c r="H183" s="15">
        <f t="shared" ref="H183" si="266">H181-H182</f>
        <v>0</v>
      </c>
      <c r="I183" s="15">
        <f t="shared" ref="I183" si="267">I181-I182</f>
        <v>0</v>
      </c>
      <c r="J183" s="16">
        <f>SUM(D183:I183)</f>
        <v>36.85</v>
      </c>
      <c r="K183" s="65" t="s">
        <v>88</v>
      </c>
    </row>
    <row r="184" spans="2:11" ht="15" customHeight="1" thickTop="1">
      <c r="B184" s="345" t="s">
        <v>59</v>
      </c>
      <c r="C184" s="23" t="s">
        <v>35</v>
      </c>
      <c r="D184" s="2">
        <v>24.85</v>
      </c>
      <c r="E184" s="2">
        <v>5</v>
      </c>
      <c r="F184" s="2">
        <v>30.9</v>
      </c>
      <c r="G184" s="2">
        <v>1.55</v>
      </c>
      <c r="H184" s="3"/>
      <c r="I184" s="4"/>
      <c r="J184" s="4"/>
      <c r="K184" s="5"/>
    </row>
    <row r="185" spans="2:11" ht="15" customHeight="1">
      <c r="B185" s="346"/>
      <c r="C185" s="24" t="s">
        <v>53</v>
      </c>
      <c r="D185" s="11">
        <f>4*0.9</f>
        <v>3.6</v>
      </c>
      <c r="E185" s="11"/>
      <c r="F185" s="11">
        <f>(4*0.9)+1.77</f>
        <v>5.37</v>
      </c>
      <c r="G185" s="11"/>
      <c r="H185" s="7"/>
      <c r="I185" s="13"/>
      <c r="J185" s="8"/>
      <c r="K185" s="9"/>
    </row>
    <row r="186" spans="2:11" ht="15" customHeight="1" thickBot="1">
      <c r="B186" s="358"/>
      <c r="C186" s="243" t="s">
        <v>1</v>
      </c>
      <c r="D186" s="244">
        <f>D184-D185</f>
        <v>21.25</v>
      </c>
      <c r="E186" s="244">
        <f>E184-E185</f>
        <v>5</v>
      </c>
      <c r="F186" s="244">
        <f>F184-F185</f>
        <v>25.529999999999998</v>
      </c>
      <c r="G186" s="244">
        <f>G184-G185</f>
        <v>1.55</v>
      </c>
      <c r="H186" s="244">
        <f t="shared" ref="H186" si="268">H184-H185</f>
        <v>0</v>
      </c>
      <c r="I186" s="244">
        <f t="shared" ref="I186" si="269">I184-I185</f>
        <v>0</v>
      </c>
      <c r="J186" s="41">
        <f>SUM(D186:I186)</f>
        <v>53.33</v>
      </c>
      <c r="K186" s="66" t="s">
        <v>88</v>
      </c>
    </row>
    <row r="187" spans="2:11" ht="15" customHeight="1" thickBot="1">
      <c r="B187" s="32"/>
      <c r="C187" s="32"/>
      <c r="D187" s="32"/>
      <c r="E187" s="32"/>
      <c r="F187" s="32"/>
      <c r="G187" s="32"/>
      <c r="H187" s="32"/>
      <c r="I187" s="32"/>
      <c r="J187" s="33"/>
      <c r="K187" s="33"/>
    </row>
    <row r="188" spans="2:11" ht="15" customHeight="1" thickBot="1">
      <c r="B188" s="228" t="s">
        <v>44</v>
      </c>
      <c r="C188" s="229"/>
      <c r="D188" s="229"/>
      <c r="E188" s="229"/>
      <c r="F188" s="229"/>
      <c r="G188" s="229"/>
      <c r="H188" s="229"/>
      <c r="I188" s="229"/>
      <c r="J188" s="229"/>
      <c r="K188" s="230"/>
    </row>
    <row r="189" spans="2:11" ht="15" customHeight="1">
      <c r="B189" s="356" t="s">
        <v>60</v>
      </c>
      <c r="C189" s="30" t="s">
        <v>35</v>
      </c>
      <c r="D189" s="26">
        <v>5.0199999999999996</v>
      </c>
      <c r="E189" s="26">
        <v>6.3</v>
      </c>
      <c r="F189" s="26">
        <v>5.0199999999999996</v>
      </c>
      <c r="G189" s="26">
        <v>6.3</v>
      </c>
      <c r="H189" s="26">
        <v>5.0199999999999996</v>
      </c>
      <c r="I189" s="26">
        <v>6.3</v>
      </c>
      <c r="J189" s="28"/>
      <c r="K189" s="29"/>
    </row>
    <row r="190" spans="2:11" ht="15" customHeight="1">
      <c r="B190" s="331"/>
      <c r="C190" s="10" t="s">
        <v>53</v>
      </c>
      <c r="D190" s="11"/>
      <c r="E190" s="11"/>
      <c r="F190" s="11"/>
      <c r="G190" s="11"/>
      <c r="H190" s="7"/>
      <c r="I190" s="13"/>
      <c r="J190" s="8"/>
      <c r="K190" s="9"/>
    </row>
    <row r="191" spans="2:11" ht="15" customHeight="1" thickBot="1">
      <c r="B191" s="305"/>
      <c r="C191" s="14" t="s">
        <v>1</v>
      </c>
      <c r="D191" s="15">
        <f>D189-D190</f>
        <v>5.0199999999999996</v>
      </c>
      <c r="E191" s="15">
        <f t="shared" ref="E191" si="270">E189-E190</f>
        <v>6.3</v>
      </c>
      <c r="F191" s="15">
        <f t="shared" ref="F191" si="271">F189-F190</f>
        <v>5.0199999999999996</v>
      </c>
      <c r="G191" s="15">
        <f t="shared" ref="G191" si="272">G189-G190</f>
        <v>6.3</v>
      </c>
      <c r="H191" s="15">
        <f t="shared" ref="H191" si="273">H189-H190</f>
        <v>5.0199999999999996</v>
      </c>
      <c r="I191" s="15">
        <f t="shared" ref="I191" si="274">I189-I190</f>
        <v>6.3</v>
      </c>
      <c r="J191" s="16">
        <f>SUM(D191:I191)</f>
        <v>33.96</v>
      </c>
      <c r="K191" s="65" t="s">
        <v>88</v>
      </c>
    </row>
    <row r="192" spans="2:11" ht="15" customHeight="1" thickTop="1">
      <c r="B192" s="356" t="s">
        <v>61</v>
      </c>
      <c r="C192" s="30" t="s">
        <v>35</v>
      </c>
      <c r="D192" s="26">
        <v>5.0199999999999996</v>
      </c>
      <c r="E192" s="26">
        <v>6.3</v>
      </c>
      <c r="F192" s="26">
        <v>5.0199999999999996</v>
      </c>
      <c r="G192" s="26">
        <v>6.3</v>
      </c>
      <c r="H192" s="26">
        <v>5.0199999999999996</v>
      </c>
      <c r="I192" s="26">
        <v>6.3</v>
      </c>
      <c r="J192" s="28"/>
      <c r="K192" s="38"/>
    </row>
    <row r="193" spans="1:11" ht="15" customHeight="1">
      <c r="B193" s="331"/>
      <c r="C193" s="10" t="s">
        <v>53</v>
      </c>
      <c r="D193" s="11"/>
      <c r="E193" s="11"/>
      <c r="F193" s="11"/>
      <c r="G193" s="11"/>
      <c r="H193" s="7"/>
      <c r="I193" s="13"/>
      <c r="J193" s="8"/>
      <c r="K193" s="9"/>
    </row>
    <row r="194" spans="1:11" ht="15" customHeight="1" thickBot="1">
      <c r="B194" s="305"/>
      <c r="C194" s="14" t="s">
        <v>1</v>
      </c>
      <c r="D194" s="15">
        <f>D192-D193</f>
        <v>5.0199999999999996</v>
      </c>
      <c r="E194" s="15">
        <f t="shared" ref="E194" si="275">E192-E193</f>
        <v>6.3</v>
      </c>
      <c r="F194" s="15">
        <f t="shared" ref="F194" si="276">F192-F193</f>
        <v>5.0199999999999996</v>
      </c>
      <c r="G194" s="15">
        <f t="shared" ref="G194" si="277">G192-G193</f>
        <v>6.3</v>
      </c>
      <c r="H194" s="15">
        <f t="shared" ref="H194" si="278">H192-H193</f>
        <v>5.0199999999999996</v>
      </c>
      <c r="I194" s="15">
        <f t="shared" ref="I194" si="279">I192-I193</f>
        <v>6.3</v>
      </c>
      <c r="J194" s="16">
        <f>SUM(D194:I194)</f>
        <v>33.96</v>
      </c>
      <c r="K194" s="65" t="s">
        <v>88</v>
      </c>
    </row>
    <row r="195" spans="1:11" ht="15" customHeight="1" thickTop="1">
      <c r="B195" s="356" t="s">
        <v>62</v>
      </c>
      <c r="C195" s="30" t="s">
        <v>35</v>
      </c>
      <c r="D195" s="26">
        <v>13.5</v>
      </c>
      <c r="E195" s="26">
        <v>15.76</v>
      </c>
      <c r="F195" s="26"/>
      <c r="G195" s="26"/>
      <c r="H195" s="26"/>
      <c r="I195" s="26"/>
      <c r="J195" s="28"/>
      <c r="K195" s="38"/>
    </row>
    <row r="196" spans="1:11" ht="15" customHeight="1">
      <c r="B196" s="331"/>
      <c r="C196" s="10" t="s">
        <v>53</v>
      </c>
      <c r="D196" s="11"/>
      <c r="E196" s="11"/>
      <c r="F196" s="11"/>
      <c r="G196" s="11"/>
      <c r="H196" s="7"/>
      <c r="I196" s="13"/>
      <c r="J196" s="8"/>
      <c r="K196" s="9"/>
    </row>
    <row r="197" spans="1:11" ht="15" customHeight="1" thickBot="1">
      <c r="B197" s="305"/>
      <c r="C197" s="14" t="s">
        <v>1</v>
      </c>
      <c r="D197" s="15">
        <f>D195-D196</f>
        <v>13.5</v>
      </c>
      <c r="E197" s="15">
        <f t="shared" ref="E197" si="280">E195-E196</f>
        <v>15.76</v>
      </c>
      <c r="F197" s="15">
        <f t="shared" ref="F197" si="281">F195-F196</f>
        <v>0</v>
      </c>
      <c r="G197" s="15">
        <f t="shared" ref="G197" si="282">G195-G196</f>
        <v>0</v>
      </c>
      <c r="H197" s="15">
        <f t="shared" ref="H197" si="283">H195-H196</f>
        <v>0</v>
      </c>
      <c r="I197" s="15">
        <f t="shared" ref="I197" si="284">I195-I196</f>
        <v>0</v>
      </c>
      <c r="J197" s="16">
        <f>SUM(D197:I197)</f>
        <v>29.259999999999998</v>
      </c>
      <c r="K197" s="65" t="s">
        <v>88</v>
      </c>
    </row>
    <row r="198" spans="1:11" ht="15" customHeight="1" thickTop="1">
      <c r="B198" s="356" t="s">
        <v>64</v>
      </c>
      <c r="C198" s="30" t="s">
        <v>35</v>
      </c>
      <c r="D198" s="26">
        <v>8.5</v>
      </c>
      <c r="E198" s="26">
        <v>9.43</v>
      </c>
      <c r="F198" s="26"/>
      <c r="G198" s="26"/>
      <c r="H198" s="26"/>
      <c r="I198" s="26"/>
      <c r="J198" s="28"/>
      <c r="K198" s="38"/>
    </row>
    <row r="199" spans="1:11" ht="15" customHeight="1">
      <c r="B199" s="331"/>
      <c r="C199" s="10" t="s">
        <v>53</v>
      </c>
      <c r="D199" s="11"/>
      <c r="E199" s="11"/>
      <c r="F199" s="11"/>
      <c r="G199" s="11"/>
      <c r="H199" s="7"/>
      <c r="I199" s="13"/>
      <c r="J199" s="8"/>
      <c r="K199" s="9"/>
    </row>
    <row r="200" spans="1:11" ht="15" customHeight="1" thickBot="1">
      <c r="B200" s="305"/>
      <c r="C200" s="14" t="s">
        <v>1</v>
      </c>
      <c r="D200" s="15">
        <f>D198-D199</f>
        <v>8.5</v>
      </c>
      <c r="E200" s="15">
        <f t="shared" ref="E200" si="285">E198-E199</f>
        <v>9.43</v>
      </c>
      <c r="F200" s="15">
        <f t="shared" ref="F200" si="286">F198-F199</f>
        <v>0</v>
      </c>
      <c r="G200" s="15">
        <f t="shared" ref="G200" si="287">G198-G199</f>
        <v>0</v>
      </c>
      <c r="H200" s="15">
        <f t="shared" ref="H200" si="288">H198-H199</f>
        <v>0</v>
      </c>
      <c r="I200" s="15">
        <f t="shared" ref="I200" si="289">I198-I199</f>
        <v>0</v>
      </c>
      <c r="J200" s="16">
        <f>SUM(D200:I200)</f>
        <v>17.93</v>
      </c>
      <c r="K200" s="65" t="s">
        <v>88</v>
      </c>
    </row>
    <row r="201" spans="1:11" ht="15" customHeight="1" thickTop="1">
      <c r="B201" s="330" t="s">
        <v>63</v>
      </c>
      <c r="C201" s="1" t="s">
        <v>35</v>
      </c>
      <c r="D201" s="2">
        <v>10.119999999999999</v>
      </c>
      <c r="E201" s="2">
        <v>11</v>
      </c>
      <c r="F201" s="2"/>
      <c r="G201" s="2"/>
      <c r="H201" s="2"/>
      <c r="I201" s="2"/>
      <c r="J201" s="4"/>
      <c r="K201" s="5"/>
    </row>
    <row r="202" spans="1:11" ht="15" customHeight="1">
      <c r="B202" s="331"/>
      <c r="C202" s="10" t="s">
        <v>53</v>
      </c>
      <c r="D202" s="11"/>
      <c r="E202" s="11"/>
      <c r="F202" s="11"/>
      <c r="G202" s="11"/>
      <c r="H202" s="7"/>
      <c r="I202" s="13"/>
      <c r="J202" s="8"/>
      <c r="K202" s="9"/>
    </row>
    <row r="203" spans="1:11" ht="15" customHeight="1" thickBot="1">
      <c r="B203" s="357"/>
      <c r="C203" s="245" t="s">
        <v>1</v>
      </c>
      <c r="D203" s="244">
        <f>D201-D202</f>
        <v>10.119999999999999</v>
      </c>
      <c r="E203" s="244">
        <f t="shared" ref="E203" si="290">E201-E202</f>
        <v>11</v>
      </c>
      <c r="F203" s="244">
        <f t="shared" ref="F203" si="291">F201-F202</f>
        <v>0</v>
      </c>
      <c r="G203" s="244">
        <f t="shared" ref="G203" si="292">G201-G202</f>
        <v>0</v>
      </c>
      <c r="H203" s="244">
        <f t="shared" ref="H203" si="293">H201-H202</f>
        <v>0</v>
      </c>
      <c r="I203" s="244">
        <f t="shared" ref="I203" si="294">I201-I202</f>
        <v>0</v>
      </c>
      <c r="J203" s="41">
        <f>SUM(D203:I203)</f>
        <v>21.119999999999997</v>
      </c>
      <c r="K203" s="66" t="s">
        <v>88</v>
      </c>
    </row>
    <row r="204" spans="1:11" ht="15" customHeight="1">
      <c r="B204" s="32"/>
      <c r="C204" s="32"/>
      <c r="D204" s="32"/>
      <c r="E204" s="32"/>
      <c r="F204" s="32"/>
      <c r="G204" s="32"/>
      <c r="H204" s="32"/>
      <c r="I204" s="32"/>
      <c r="J204" s="33"/>
      <c r="K204" s="33"/>
    </row>
    <row r="207" spans="1:11">
      <c r="A207" s="311" t="s">
        <v>71</v>
      </c>
      <c r="B207" s="312"/>
      <c r="C207" s="312"/>
      <c r="D207" s="313"/>
    </row>
    <row r="208" spans="1:11">
      <c r="A208" s="241" t="s">
        <v>88</v>
      </c>
      <c r="B208" s="303" t="s">
        <v>147</v>
      </c>
      <c r="C208" s="296"/>
      <c r="D208" s="242">
        <f>SUMIFS($J$17:$J$203,$K$17:$K$203,"P1")</f>
        <v>998.84500000000003</v>
      </c>
    </row>
    <row r="209" spans="1:4">
      <c r="A209" s="241" t="s">
        <v>96</v>
      </c>
      <c r="B209" s="296" t="s">
        <v>66</v>
      </c>
      <c r="C209" s="296"/>
      <c r="D209" s="242">
        <f>SUMIFS($J$17:$J$203,$K$17:$K$203,"P2")</f>
        <v>0</v>
      </c>
    </row>
    <row r="210" spans="1:4">
      <c r="A210" s="241" t="s">
        <v>141</v>
      </c>
      <c r="B210" s="303" t="s">
        <v>149</v>
      </c>
      <c r="C210" s="296"/>
      <c r="D210" s="242">
        <f>SUMIFS($J$17:$J$203,$K$17:$K$203,"P3")</f>
        <v>35.289999999999992</v>
      </c>
    </row>
    <row r="211" spans="1:4">
      <c r="A211" s="241" t="s">
        <v>109</v>
      </c>
      <c r="B211" s="303" t="s">
        <v>148</v>
      </c>
      <c r="C211" s="296"/>
      <c r="D211" s="242">
        <f>SUMIFS($J$17:$J$203,$K$17:$K$203,"P4")</f>
        <v>0</v>
      </c>
    </row>
    <row r="212" spans="1:4">
      <c r="A212" s="241"/>
      <c r="B212" s="296" t="s">
        <v>70</v>
      </c>
      <c r="C212" s="296"/>
      <c r="D212" s="242">
        <f>SUMIFS($J$17:$J$203,$K$17:$K$203,"P5")</f>
        <v>0</v>
      </c>
    </row>
    <row r="213" spans="1:4">
      <c r="A213" s="241" t="s">
        <v>101</v>
      </c>
      <c r="B213" s="303" t="s">
        <v>110</v>
      </c>
      <c r="C213" s="296"/>
      <c r="D213" s="242">
        <f>SUMIFS($J$17:$J$203,$K$17:$K$203,"PG")</f>
        <v>0</v>
      </c>
    </row>
  </sheetData>
  <mergeCells count="83">
    <mergeCell ref="A1:L1"/>
    <mergeCell ref="A2:L2"/>
    <mergeCell ref="A3:L3"/>
    <mergeCell ref="A4:L4"/>
    <mergeCell ref="A5:L5"/>
    <mergeCell ref="B26:B28"/>
    <mergeCell ref="B17:B19"/>
    <mergeCell ref="B20:B22"/>
    <mergeCell ref="B23:B25"/>
    <mergeCell ref="B50:B52"/>
    <mergeCell ref="B38:B40"/>
    <mergeCell ref="B41:B43"/>
    <mergeCell ref="B44:B46"/>
    <mergeCell ref="B47:B49"/>
    <mergeCell ref="B14:B15"/>
    <mergeCell ref="C14:C15"/>
    <mergeCell ref="D14:I14"/>
    <mergeCell ref="J14:J15"/>
    <mergeCell ref="K14:K15"/>
    <mergeCell ref="B12:K12"/>
    <mergeCell ref="A6:K6"/>
    <mergeCell ref="A8:J8"/>
    <mergeCell ref="A9:D9"/>
    <mergeCell ref="A10:D10"/>
    <mergeCell ref="B29:B31"/>
    <mergeCell ref="B32:B34"/>
    <mergeCell ref="B35:B37"/>
    <mergeCell ref="B83:B8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53:B55"/>
    <mergeCell ref="B98:B100"/>
    <mergeCell ref="B101:B103"/>
    <mergeCell ref="B104:B106"/>
    <mergeCell ref="B107:B109"/>
    <mergeCell ref="B86:B88"/>
    <mergeCell ref="B89:B91"/>
    <mergeCell ref="B92:B94"/>
    <mergeCell ref="B95:B97"/>
    <mergeCell ref="B110:B112"/>
    <mergeCell ref="B113:B115"/>
    <mergeCell ref="B116:B118"/>
    <mergeCell ref="B119:B121"/>
    <mergeCell ref="B148:B150"/>
    <mergeCell ref="B122:B124"/>
    <mergeCell ref="B127:B129"/>
    <mergeCell ref="B130:B132"/>
    <mergeCell ref="B133:B135"/>
    <mergeCell ref="B136:B138"/>
    <mergeCell ref="B139:B141"/>
    <mergeCell ref="B142:B144"/>
    <mergeCell ref="B145:B147"/>
    <mergeCell ref="B163:B165"/>
    <mergeCell ref="B166:B168"/>
    <mergeCell ref="B169:B171"/>
    <mergeCell ref="B172:B174"/>
    <mergeCell ref="B151:B153"/>
    <mergeCell ref="B154:B156"/>
    <mergeCell ref="B157:B159"/>
    <mergeCell ref="B160:B162"/>
    <mergeCell ref="B195:B197"/>
    <mergeCell ref="B175:B177"/>
    <mergeCell ref="B178:B180"/>
    <mergeCell ref="B181:B183"/>
    <mergeCell ref="B184:B186"/>
    <mergeCell ref="B189:B191"/>
    <mergeCell ref="B192:B194"/>
    <mergeCell ref="B210:C210"/>
    <mergeCell ref="B211:C211"/>
    <mergeCell ref="B212:C212"/>
    <mergeCell ref="B213:C213"/>
    <mergeCell ref="B198:B200"/>
    <mergeCell ref="B201:B203"/>
    <mergeCell ref="A207:D207"/>
    <mergeCell ref="B208:C208"/>
    <mergeCell ref="B209:C209"/>
  </mergeCells>
  <pageMargins left="0.51181102362204722" right="0.51181102362204722" top="0.78740157480314965" bottom="0.78740157480314965" header="0.31496062992125984" footer="0.31496062992125984"/>
  <pageSetup paperSize="9" scale="68" orientation="portrait" r:id="rId1"/>
  <rowBreaks count="3" manualBreakCount="3">
    <brk id="73" max="11" man="1"/>
    <brk id="132" max="11" man="1"/>
    <brk id="191" max="11" man="1"/>
  </rowBreaks>
  <colBreaks count="1" manualBreakCount="1">
    <brk id="1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="85" zoomScaleNormal="100" zoomScaleSheetLayoutView="85" workbookViewId="0">
      <selection activeCell="I23" sqref="I23"/>
    </sheetView>
  </sheetViews>
  <sheetFormatPr defaultRowHeight="12.75"/>
  <cols>
    <col min="1" max="1" width="9.140625" style="43"/>
    <col min="2" max="2" width="56.7109375" style="43" customWidth="1"/>
    <col min="3" max="3" width="9.140625" style="43" customWidth="1"/>
    <col min="4" max="4" width="12.85546875" style="43" customWidth="1"/>
    <col min="5" max="16384" width="9.140625" style="43"/>
  </cols>
  <sheetData>
    <row r="1" spans="1:12">
      <c r="A1" s="377" t="s">
        <v>13</v>
      </c>
      <c r="B1" s="378"/>
      <c r="C1" s="378"/>
      <c r="D1" s="378"/>
      <c r="E1" s="378"/>
      <c r="F1" s="42"/>
      <c r="G1" s="42"/>
      <c r="H1" s="42"/>
      <c r="I1" s="42"/>
      <c r="J1" s="42"/>
      <c r="K1" s="42"/>
      <c r="L1" s="42"/>
    </row>
    <row r="2" spans="1:12">
      <c r="A2" s="375" t="s">
        <v>14</v>
      </c>
      <c r="B2" s="376"/>
      <c r="C2" s="376"/>
      <c r="D2" s="376"/>
      <c r="E2" s="376"/>
      <c r="F2" s="42"/>
      <c r="G2" s="42"/>
      <c r="H2" s="42"/>
      <c r="I2" s="42"/>
      <c r="J2" s="42"/>
      <c r="K2" s="42"/>
      <c r="L2" s="42"/>
    </row>
    <row r="3" spans="1:12">
      <c r="A3" s="375" t="s">
        <v>15</v>
      </c>
      <c r="B3" s="376"/>
      <c r="C3" s="376"/>
      <c r="D3" s="376"/>
      <c r="E3" s="376"/>
      <c r="F3" s="42"/>
      <c r="G3" s="42"/>
      <c r="H3" s="42"/>
      <c r="I3" s="42"/>
      <c r="J3" s="42"/>
      <c r="K3" s="42"/>
      <c r="L3" s="42"/>
    </row>
    <row r="4" spans="1:12">
      <c r="A4" s="375" t="s">
        <v>16</v>
      </c>
      <c r="B4" s="376"/>
      <c r="C4" s="376"/>
      <c r="D4" s="376"/>
      <c r="E4" s="376"/>
      <c r="F4" s="42"/>
      <c r="G4" s="42"/>
      <c r="H4" s="42"/>
      <c r="I4" s="42"/>
      <c r="J4" s="42"/>
      <c r="K4" s="42"/>
      <c r="L4" s="42"/>
    </row>
    <row r="5" spans="1:12">
      <c r="A5" s="375" t="s">
        <v>17</v>
      </c>
      <c r="B5" s="376"/>
      <c r="C5" s="376"/>
      <c r="D5" s="376"/>
      <c r="E5" s="376"/>
      <c r="F5" s="42"/>
      <c r="G5" s="42"/>
      <c r="H5" s="42"/>
      <c r="I5" s="42"/>
      <c r="J5" s="42"/>
      <c r="K5" s="42"/>
      <c r="L5" s="42"/>
    </row>
    <row r="6" spans="1:12">
      <c r="A6" s="375" t="s">
        <v>18</v>
      </c>
      <c r="B6" s="376"/>
      <c r="C6" s="376"/>
      <c r="D6" s="376"/>
      <c r="E6" s="376"/>
      <c r="F6" s="42"/>
      <c r="G6" s="42"/>
      <c r="H6" s="42"/>
      <c r="I6" s="42"/>
      <c r="J6" s="42"/>
      <c r="K6" s="42"/>
      <c r="L6" s="42"/>
    </row>
    <row r="7" spans="1:12" ht="4.5" customHeight="1">
      <c r="A7" s="44"/>
      <c r="B7" s="45"/>
      <c r="C7" s="45"/>
      <c r="D7" s="45"/>
      <c r="E7" s="45"/>
      <c r="F7" s="42"/>
      <c r="G7" s="42"/>
      <c r="H7" s="42"/>
      <c r="I7" s="42"/>
      <c r="J7" s="42"/>
      <c r="K7" s="42"/>
      <c r="L7" s="42"/>
    </row>
    <row r="8" spans="1:12" ht="13.5" thickBot="1">
      <c r="A8" s="44"/>
      <c r="B8" s="45"/>
      <c r="C8" s="45"/>
      <c r="D8" s="45"/>
      <c r="E8" s="45"/>
      <c r="F8" s="42"/>
      <c r="G8" s="42"/>
      <c r="H8" s="42"/>
      <c r="I8" s="42"/>
      <c r="J8" s="42"/>
      <c r="K8" s="42"/>
      <c r="L8" s="42"/>
    </row>
    <row r="9" spans="1:12" s="50" customFormat="1" ht="30" customHeight="1" thickBot="1">
      <c r="A9" s="46"/>
      <c r="B9" s="47" t="s">
        <v>65</v>
      </c>
      <c r="C9" s="69" t="s">
        <v>0</v>
      </c>
      <c r="D9" s="48" t="s">
        <v>1</v>
      </c>
      <c r="E9" s="49"/>
    </row>
    <row r="10" spans="1:12" ht="30" customHeight="1">
      <c r="A10" s="51"/>
      <c r="B10" s="57" t="s">
        <v>150</v>
      </c>
      <c r="C10" s="247" t="s">
        <v>153</v>
      </c>
      <c r="D10" s="58">
        <f>'ATERRO E LASTRO'!F49</f>
        <v>175.57500000000002</v>
      </c>
      <c r="E10" s="258"/>
    </row>
    <row r="11" spans="1:12" ht="30" customHeight="1">
      <c r="A11" s="51"/>
      <c r="B11" s="57" t="s">
        <v>69</v>
      </c>
      <c r="C11" s="247" t="s">
        <v>154</v>
      </c>
      <c r="D11" s="58">
        <f>'ATERRO E LASTRO'!G49</f>
        <v>1307.93</v>
      </c>
      <c r="E11" s="258"/>
    </row>
    <row r="12" spans="1:12" ht="30" customHeight="1">
      <c r="A12" s="51"/>
      <c r="B12" s="59" t="s">
        <v>70</v>
      </c>
      <c r="C12" s="248" t="s">
        <v>154</v>
      </c>
      <c r="D12" s="246">
        <f>'FORRO, PISO E SOL'!D166</f>
        <v>2994.3700000000008</v>
      </c>
      <c r="E12" s="258"/>
    </row>
    <row r="13" spans="1:12" ht="30" customHeight="1">
      <c r="A13" s="51"/>
      <c r="B13" s="59" t="s">
        <v>160</v>
      </c>
      <c r="C13" s="248" t="s">
        <v>152</v>
      </c>
      <c r="D13" s="246">
        <f>'FORRO, PISO E SOL'!D167</f>
        <v>15.360000000000001</v>
      </c>
      <c r="E13" s="258"/>
    </row>
    <row r="14" spans="1:12" ht="30" customHeight="1">
      <c r="A14" s="51"/>
      <c r="B14" s="54" t="s">
        <v>156</v>
      </c>
      <c r="C14" s="249" t="s">
        <v>154</v>
      </c>
      <c r="D14" s="55">
        <f>'FORRO, PISO E SOL'!D162</f>
        <v>2497.3000000000002</v>
      </c>
      <c r="E14" s="258"/>
    </row>
    <row r="15" spans="1:12" ht="30" customHeight="1">
      <c r="A15" s="51"/>
      <c r="B15" s="54" t="s">
        <v>151</v>
      </c>
      <c r="C15" s="249" t="s">
        <v>154</v>
      </c>
      <c r="D15" s="55">
        <f>'FORRO, PISO E SOL'!D163</f>
        <v>153.70999999999998</v>
      </c>
      <c r="E15" s="258"/>
    </row>
    <row r="16" spans="1:12" ht="30" customHeight="1">
      <c r="A16" s="51"/>
      <c r="B16" s="56" t="s">
        <v>67</v>
      </c>
      <c r="C16" s="250" t="s">
        <v>154</v>
      </c>
      <c r="D16" s="55">
        <f>'FORRO, PISO E SOL'!D164</f>
        <v>208.39</v>
      </c>
      <c r="E16" s="258"/>
    </row>
    <row r="17" spans="1:5" ht="30" customHeight="1">
      <c r="A17" s="51"/>
      <c r="B17" s="56" t="s">
        <v>68</v>
      </c>
      <c r="C17" s="250" t="s">
        <v>154</v>
      </c>
      <c r="D17" s="55">
        <f>'FORRO, PISO E SOL'!D165</f>
        <v>97.77</v>
      </c>
      <c r="E17" s="258"/>
    </row>
    <row r="18" spans="1:5" ht="30" customHeight="1" thickBot="1">
      <c r="A18" s="51"/>
      <c r="B18" s="57" t="s">
        <v>110</v>
      </c>
      <c r="C18" s="247" t="s">
        <v>154</v>
      </c>
      <c r="D18" s="58">
        <f>'FORRO, PISO E SOL'!D168</f>
        <v>37.200000000000003</v>
      </c>
      <c r="E18" s="258"/>
    </row>
    <row r="19" spans="1:5" ht="30" customHeight="1" thickBot="1">
      <c r="A19" s="51"/>
      <c r="B19" s="47" t="s">
        <v>71</v>
      </c>
      <c r="C19" s="69"/>
      <c r="D19" s="48" t="s">
        <v>1</v>
      </c>
      <c r="E19" s="258"/>
    </row>
    <row r="20" spans="1:5" ht="30" customHeight="1">
      <c r="A20" s="51"/>
      <c r="B20" s="59" t="s">
        <v>155</v>
      </c>
      <c r="C20" s="248" t="s">
        <v>152</v>
      </c>
      <c r="D20" s="60">
        <f>RODAPÉ!D208</f>
        <v>998.84500000000003</v>
      </c>
      <c r="E20" s="258"/>
    </row>
    <row r="21" spans="1:5" ht="30" customHeight="1" thickBot="1">
      <c r="A21" s="51"/>
      <c r="B21" s="61" t="s">
        <v>149</v>
      </c>
      <c r="C21" s="251" t="s">
        <v>152</v>
      </c>
      <c r="D21" s="62">
        <f>RODAPÉ!D210</f>
        <v>35.289999999999992</v>
      </c>
      <c r="E21" s="258"/>
    </row>
    <row r="22" spans="1:5" ht="30" customHeight="1" thickBot="1">
      <c r="A22" s="51"/>
      <c r="B22" s="47" t="s">
        <v>74</v>
      </c>
      <c r="C22" s="69"/>
      <c r="D22" s="48" t="s">
        <v>1</v>
      </c>
      <c r="E22" s="53"/>
    </row>
    <row r="23" spans="1:5" ht="30" customHeight="1">
      <c r="A23" s="51"/>
      <c r="B23" s="52" t="s">
        <v>142</v>
      </c>
      <c r="C23" s="252" t="s">
        <v>154</v>
      </c>
      <c r="D23" s="68">
        <f>'FORRO, PISO E SOL'!D170</f>
        <v>1890.84</v>
      </c>
      <c r="E23" s="53"/>
    </row>
    <row r="24" spans="1:5" ht="30" customHeight="1">
      <c r="A24" s="51"/>
      <c r="B24" s="54" t="s">
        <v>143</v>
      </c>
      <c r="C24" s="249" t="s">
        <v>154</v>
      </c>
      <c r="D24" s="58">
        <f>'FORRO, PISO E SOL'!D171</f>
        <v>251.82999999999998</v>
      </c>
      <c r="E24" s="53"/>
    </row>
    <row r="25" spans="1:5" ht="30" customHeight="1">
      <c r="A25" s="51"/>
      <c r="B25" s="54" t="s">
        <v>144</v>
      </c>
      <c r="C25" s="249" t="s">
        <v>154</v>
      </c>
      <c r="D25" s="58">
        <f>'FORRO, PISO E SOL'!D172</f>
        <v>43.89</v>
      </c>
      <c r="E25" s="53"/>
    </row>
    <row r="26" spans="1:5" ht="30" customHeight="1" thickBot="1">
      <c r="A26" s="51"/>
      <c r="B26" s="61" t="s">
        <v>159</v>
      </c>
      <c r="C26" s="251" t="s">
        <v>154</v>
      </c>
      <c r="D26" s="62">
        <f>'FORRO, PISO E SOL'!D173</f>
        <v>246.2</v>
      </c>
      <c r="E26" s="53"/>
    </row>
    <row r="27" spans="1:5">
      <c r="A27" s="51"/>
      <c r="B27" s="53"/>
      <c r="C27" s="53"/>
      <c r="D27" s="53"/>
      <c r="E27" s="53"/>
    </row>
    <row r="28" spans="1:5">
      <c r="A28" s="51"/>
      <c r="B28" s="53"/>
      <c r="C28" s="53"/>
      <c r="D28" s="53"/>
      <c r="E28" s="53"/>
    </row>
    <row r="29" spans="1:5">
      <c r="A29" s="63"/>
      <c r="B29" s="64"/>
      <c r="C29" s="53"/>
      <c r="D29" s="64"/>
      <c r="E29" s="64"/>
    </row>
  </sheetData>
  <mergeCells count="6">
    <mergeCell ref="A6:E6"/>
    <mergeCell ref="A1:E1"/>
    <mergeCell ref="A2:E2"/>
    <mergeCell ref="A3:E3"/>
    <mergeCell ref="A4:E4"/>
    <mergeCell ref="A5:E5"/>
  </mergeCells>
  <pageMargins left="0.511811024" right="0.511811024" top="0.78740157499999996" bottom="0.78740157499999996" header="0.31496062000000002" footer="0.31496062000000002"/>
  <pageSetup paperSize="9" scale="84" orientation="portrait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ATERRO E LASTRO</vt:lpstr>
      <vt:lpstr>FORRO, PISO E SOL</vt:lpstr>
      <vt:lpstr>RODAPÉ</vt:lpstr>
      <vt:lpstr>RESUMO</vt:lpstr>
      <vt:lpstr>'ATERRO E LASTRO'!Area_de_impressao</vt:lpstr>
      <vt:lpstr>'FORRO, PISO E SOL'!Area_de_impressao</vt:lpstr>
      <vt:lpstr>RODAPÉ!Area_de_impressao</vt:lpstr>
      <vt:lpstr>'ATERRO E LASTRO'!Titulos_de_impressao</vt:lpstr>
      <vt:lpstr>'FORRO, PISO E SOL'!Titulos_de_impressao</vt:lpstr>
      <vt:lpstr>RODAPÉ!Titulos_de_impressao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Santos Souza</dc:creator>
  <cp:lastModifiedBy>Adriano Souza Carvalho</cp:lastModifiedBy>
  <cp:lastPrinted>2016-10-17T20:01:57Z</cp:lastPrinted>
  <dcterms:created xsi:type="dcterms:W3CDTF">2013-05-03T18:50:05Z</dcterms:created>
  <dcterms:modified xsi:type="dcterms:W3CDTF">2016-10-17T20:02:02Z</dcterms:modified>
</cp:coreProperties>
</file>